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erceel\Box\_CAS Research Folders - Main\_Proposals\_BudgetTemplates\"/>
    </mc:Choice>
  </mc:AlternateContent>
  <xr:revisionPtr revIDLastSave="0" documentId="13_ncr:1_{4F6409C5-DFBB-47F0-8634-79FF89823C86}" xr6:coauthVersionLast="47" xr6:coauthVersionMax="47" xr10:uidLastSave="{00000000-0000-0000-0000-000000000000}"/>
  <bookViews>
    <workbookView xWindow="38280" yWindow="-120" windowWidth="24240" windowHeight="17520" activeTab="1" xr2:uid="{F00B76B8-B292-44EA-A5CA-A1D285D27864}"/>
  </bookViews>
  <sheets>
    <sheet name="Instructions" sheetId="6" r:id="rId1"/>
    <sheet name="Sponsor Budget" sheetId="1" r:id="rId2"/>
    <sheet name="Match Budget" sheetId="3" r:id="rId3"/>
    <sheet name="Sponsor + Match Budget" sheetId="4" r:id="rId4"/>
    <sheet name="Travel Estimator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4" l="1"/>
  <c r="B4" i="4"/>
  <c r="B4" i="3"/>
  <c r="E2" i="4"/>
  <c r="B2" i="4"/>
  <c r="E3" i="4"/>
  <c r="B3" i="4"/>
  <c r="K110" i="3"/>
  <c r="E115" i="1"/>
  <c r="E117" i="1"/>
  <c r="B18" i="3"/>
  <c r="C18" i="3"/>
  <c r="K84" i="3"/>
  <c r="K83" i="3"/>
  <c r="K82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N121" i="4"/>
  <c r="O121" i="4" s="1"/>
  <c r="P121" i="4" s="1"/>
  <c r="Q121" i="4" s="1"/>
  <c r="R121" i="4" s="1"/>
  <c r="S121" i="4" s="1"/>
  <c r="N120" i="4"/>
  <c r="O120" i="4" s="1"/>
  <c r="P120" i="4" s="1"/>
  <c r="Q120" i="4" s="1"/>
  <c r="R120" i="4" s="1"/>
  <c r="S120" i="4" s="1"/>
  <c r="N114" i="3"/>
  <c r="O114" i="3" s="1"/>
  <c r="P114" i="3" s="1"/>
  <c r="Q114" i="3" s="1"/>
  <c r="R114" i="3" s="1"/>
  <c r="S114" i="3" s="1"/>
  <c r="N113" i="3"/>
  <c r="O113" i="3" s="1"/>
  <c r="P113" i="3" s="1"/>
  <c r="Q113" i="3" s="1"/>
  <c r="R113" i="3" s="1"/>
  <c r="S113" i="3" s="1"/>
  <c r="M113" i="1"/>
  <c r="N114" i="1"/>
  <c r="O114" i="1" s="1"/>
  <c r="P114" i="1" s="1"/>
  <c r="Q114" i="1" s="1"/>
  <c r="R114" i="1" s="1"/>
  <c r="M114" i="1"/>
  <c r="J58" i="1"/>
  <c r="J55" i="1"/>
  <c r="I58" i="1"/>
  <c r="H58" i="1"/>
  <c r="G58" i="1"/>
  <c r="F58" i="1"/>
  <c r="I55" i="1"/>
  <c r="H55" i="1"/>
  <c r="G55" i="1"/>
  <c r="F55" i="1"/>
  <c r="E55" i="1"/>
  <c r="C38" i="1"/>
  <c r="C37" i="1"/>
  <c r="F34" i="1"/>
  <c r="J34" i="1"/>
  <c r="I34" i="1"/>
  <c r="H34" i="1"/>
  <c r="G34" i="1"/>
  <c r="E34" i="1"/>
  <c r="E58" i="1" s="1"/>
  <c r="J31" i="1"/>
  <c r="I31" i="1"/>
  <c r="H31" i="1"/>
  <c r="G31" i="1"/>
  <c r="F31" i="1"/>
  <c r="E31" i="1"/>
  <c r="C32" i="1"/>
  <c r="C31" i="1"/>
  <c r="C34" i="1"/>
  <c r="C33" i="1"/>
  <c r="C52" i="1" l="1"/>
  <c r="C51" i="1"/>
  <c r="C50" i="1"/>
  <c r="C49" i="1"/>
  <c r="C48" i="1"/>
  <c r="C47" i="1"/>
  <c r="C46" i="1"/>
  <c r="C45" i="1"/>
  <c r="C44" i="1"/>
  <c r="C43" i="1"/>
  <c r="C35" i="1"/>
  <c r="C36" i="1"/>
  <c r="C42" i="1"/>
  <c r="A132" i="4" l="1"/>
  <c r="I85" i="4"/>
  <c r="H85" i="4"/>
  <c r="G85" i="4"/>
  <c r="F85" i="4"/>
  <c r="E85" i="4"/>
  <c r="I84" i="4"/>
  <c r="H84" i="4"/>
  <c r="G84" i="4"/>
  <c r="F84" i="4"/>
  <c r="E84" i="4"/>
  <c r="I83" i="4"/>
  <c r="H83" i="4"/>
  <c r="G83" i="4"/>
  <c r="F83" i="4"/>
  <c r="E83" i="4"/>
  <c r="I82" i="4"/>
  <c r="H82" i="4"/>
  <c r="G82" i="4"/>
  <c r="F82" i="4"/>
  <c r="E82" i="4"/>
  <c r="I81" i="4"/>
  <c r="H81" i="4"/>
  <c r="G81" i="4"/>
  <c r="F81" i="4"/>
  <c r="E81" i="4"/>
  <c r="I78" i="4"/>
  <c r="H78" i="4"/>
  <c r="G78" i="4"/>
  <c r="F78" i="4"/>
  <c r="E78" i="4"/>
  <c r="I77" i="4"/>
  <c r="H77" i="4"/>
  <c r="G77" i="4"/>
  <c r="F77" i="4"/>
  <c r="E77" i="4"/>
  <c r="I76" i="4"/>
  <c r="H76" i="4"/>
  <c r="G76" i="4"/>
  <c r="F76" i="4"/>
  <c r="E76" i="4"/>
  <c r="I75" i="4"/>
  <c r="H75" i="4"/>
  <c r="G75" i="4"/>
  <c r="F75" i="4"/>
  <c r="E75" i="4"/>
  <c r="I74" i="4"/>
  <c r="H74" i="4"/>
  <c r="G74" i="4"/>
  <c r="F74" i="4"/>
  <c r="E74" i="4"/>
  <c r="A81" i="4"/>
  <c r="A82" i="4"/>
  <c r="A83" i="4"/>
  <c r="A84" i="4"/>
  <c r="A85" i="4"/>
  <c r="A86" i="4"/>
  <c r="A80" i="4"/>
  <c r="J84" i="4"/>
  <c r="J83" i="4"/>
  <c r="J82" i="4"/>
  <c r="J81" i="4"/>
  <c r="K84" i="4" l="1"/>
  <c r="K83" i="4"/>
  <c r="K82" i="4"/>
  <c r="I86" i="4"/>
  <c r="I132" i="4" s="1"/>
  <c r="G86" i="4"/>
  <c r="G132" i="4" s="1"/>
  <c r="F86" i="4"/>
  <c r="F132" i="4" s="1"/>
  <c r="E86" i="4"/>
  <c r="H86" i="4"/>
  <c r="H132" i="4" s="1"/>
  <c r="K81" i="4"/>
  <c r="E132" i="4" l="1"/>
  <c r="G125" i="1" l="1"/>
  <c r="I125" i="1"/>
  <c r="H125" i="1"/>
  <c r="F125" i="1"/>
  <c r="E125" i="1" l="1"/>
  <c r="J125" i="1" l="1"/>
  <c r="D30" i="4" l="1"/>
  <c r="D29" i="4"/>
  <c r="D30" i="3"/>
  <c r="D29" i="3"/>
  <c r="D30" i="1" l="1"/>
  <c r="D29" i="1"/>
  <c r="K125" i="1" l="1"/>
  <c r="J11" i="1" l="1"/>
  <c r="I11" i="1"/>
  <c r="H11" i="1"/>
  <c r="G11" i="1"/>
  <c r="F11" i="1"/>
  <c r="B25" i="4" l="1"/>
  <c r="B24" i="4"/>
  <c r="B23" i="4"/>
  <c r="B22" i="4"/>
  <c r="B21" i="4"/>
  <c r="B20" i="4"/>
  <c r="B19" i="4"/>
  <c r="C25" i="4"/>
  <c r="C24" i="4"/>
  <c r="C23" i="4"/>
  <c r="C22" i="4"/>
  <c r="C21" i="4"/>
  <c r="C20" i="4"/>
  <c r="C19" i="4"/>
  <c r="C18" i="4"/>
  <c r="B25" i="3"/>
  <c r="B24" i="3"/>
  <c r="B23" i="3"/>
  <c r="B22" i="3"/>
  <c r="B21" i="3"/>
  <c r="B20" i="3"/>
  <c r="B19" i="3"/>
  <c r="C54" i="1" l="1"/>
  <c r="C53" i="1"/>
  <c r="I8" i="5" l="1"/>
  <c r="D8" i="5"/>
  <c r="I7" i="5"/>
  <c r="D7" i="5"/>
  <c r="I6" i="5"/>
  <c r="D6" i="5"/>
  <c r="I5" i="5"/>
  <c r="D5" i="5"/>
  <c r="I4" i="5"/>
  <c r="D4" i="5"/>
  <c r="D9" i="5" l="1"/>
  <c r="I9" i="5"/>
  <c r="C138" i="4"/>
  <c r="C130" i="3"/>
  <c r="E29" i="1"/>
  <c r="D28" i="1"/>
  <c r="D27" i="1"/>
  <c r="D26" i="1"/>
  <c r="D25" i="1"/>
  <c r="D24" i="1"/>
  <c r="D23" i="1"/>
  <c r="D22" i="1"/>
  <c r="D21" i="1"/>
  <c r="D20" i="1"/>
  <c r="D19" i="1"/>
  <c r="D28" i="3"/>
  <c r="D27" i="3"/>
  <c r="D26" i="3"/>
  <c r="D25" i="3"/>
  <c r="D24" i="3"/>
  <c r="D23" i="3"/>
  <c r="D22" i="3"/>
  <c r="D21" i="3"/>
  <c r="D20" i="3"/>
  <c r="D19" i="3"/>
  <c r="D28" i="4"/>
  <c r="D27" i="4"/>
  <c r="D26" i="4"/>
  <c r="D25" i="4"/>
  <c r="D24" i="4"/>
  <c r="D23" i="4"/>
  <c r="D22" i="4"/>
  <c r="D21" i="4"/>
  <c r="D20" i="4"/>
  <c r="D19" i="4"/>
  <c r="I113" i="1" l="1"/>
  <c r="E113" i="1"/>
  <c r="AG19" i="4"/>
  <c r="AG20" i="4"/>
  <c r="AG21" i="4"/>
  <c r="AG22" i="4"/>
  <c r="AG23" i="4"/>
  <c r="AG24" i="4"/>
  <c r="AG25" i="4"/>
  <c r="AG26" i="4"/>
  <c r="AG27" i="4"/>
  <c r="AG28" i="4"/>
  <c r="AG29" i="4"/>
  <c r="AG30" i="4"/>
  <c r="AG18" i="4"/>
  <c r="U19" i="4"/>
  <c r="V19" i="4" s="1"/>
  <c r="W19" i="4" s="1"/>
  <c r="X19" i="4" s="1"/>
  <c r="Y19" i="4" s="1"/>
  <c r="Z19" i="4" s="1"/>
  <c r="AA19" i="4" s="1"/>
  <c r="U20" i="4"/>
  <c r="V20" i="4" s="1"/>
  <c r="W20" i="4" s="1"/>
  <c r="X20" i="4" s="1"/>
  <c r="Y20" i="4" s="1"/>
  <c r="Z20" i="4" s="1"/>
  <c r="AA20" i="4" s="1"/>
  <c r="U21" i="4"/>
  <c r="V21" i="4" s="1"/>
  <c r="W21" i="4" s="1"/>
  <c r="X21" i="4" s="1"/>
  <c r="Y21" i="4" s="1"/>
  <c r="Z21" i="4" s="1"/>
  <c r="AA21" i="4" s="1"/>
  <c r="U22" i="4"/>
  <c r="V22" i="4" s="1"/>
  <c r="W22" i="4" s="1"/>
  <c r="X22" i="4" s="1"/>
  <c r="Y22" i="4" s="1"/>
  <c r="Z22" i="4" s="1"/>
  <c r="AA22" i="4" s="1"/>
  <c r="U23" i="4"/>
  <c r="V23" i="4" s="1"/>
  <c r="W23" i="4" s="1"/>
  <c r="X23" i="4" s="1"/>
  <c r="U24" i="4"/>
  <c r="V24" i="4" s="1"/>
  <c r="W24" i="4" s="1"/>
  <c r="B18" i="4"/>
  <c r="M18" i="4"/>
  <c r="Q18" i="4"/>
  <c r="AF18" i="4" s="1"/>
  <c r="N18" i="4"/>
  <c r="AC18" i="4" s="1"/>
  <c r="O18" i="4"/>
  <c r="AD18" i="4" s="1"/>
  <c r="P18" i="4"/>
  <c r="AE18" i="4" s="1"/>
  <c r="X24" i="4" l="1"/>
  <c r="Y24" i="4" s="1"/>
  <c r="Z24" i="4" s="1"/>
  <c r="AA24" i="4" s="1"/>
  <c r="Y23" i="4"/>
  <c r="Z23" i="4" s="1"/>
  <c r="AA23" i="4" s="1"/>
  <c r="AB18" i="4"/>
  <c r="AH18" i="4" s="1"/>
  <c r="S18" i="4"/>
  <c r="Q38" i="4"/>
  <c r="P38" i="4"/>
  <c r="O38" i="4"/>
  <c r="N38" i="4"/>
  <c r="M38" i="4"/>
  <c r="Q37" i="4"/>
  <c r="P37" i="4"/>
  <c r="O37" i="4"/>
  <c r="N37" i="4"/>
  <c r="M37" i="4"/>
  <c r="Q36" i="4"/>
  <c r="P36" i="4"/>
  <c r="O36" i="4"/>
  <c r="N36" i="4"/>
  <c r="M36" i="4"/>
  <c r="Q35" i="4"/>
  <c r="P35" i="4"/>
  <c r="O35" i="4"/>
  <c r="N35" i="4"/>
  <c r="M35" i="4"/>
  <c r="Q34" i="4"/>
  <c r="P34" i="4"/>
  <c r="O34" i="4"/>
  <c r="N34" i="4"/>
  <c r="M34" i="4"/>
  <c r="Q33" i="4"/>
  <c r="P33" i="4"/>
  <c r="O33" i="4"/>
  <c r="N33" i="4"/>
  <c r="M33" i="4"/>
  <c r="Q32" i="4"/>
  <c r="P32" i="4"/>
  <c r="O32" i="4"/>
  <c r="N32" i="4"/>
  <c r="M32" i="4"/>
  <c r="Q31" i="4"/>
  <c r="P31" i="4"/>
  <c r="O31" i="4"/>
  <c r="N31" i="4"/>
  <c r="M31" i="4"/>
  <c r="Q30" i="4"/>
  <c r="AF30" i="4" s="1"/>
  <c r="P30" i="4"/>
  <c r="AE30" i="4" s="1"/>
  <c r="O30" i="4"/>
  <c r="AD30" i="4" s="1"/>
  <c r="N30" i="4"/>
  <c r="AC30" i="4" s="1"/>
  <c r="M30" i="4"/>
  <c r="AB30" i="4" s="1"/>
  <c r="Q29" i="4"/>
  <c r="AF29" i="4" s="1"/>
  <c r="P29" i="4"/>
  <c r="AE29" i="4" s="1"/>
  <c r="O29" i="4"/>
  <c r="AD29" i="4" s="1"/>
  <c r="N29" i="4"/>
  <c r="AC29" i="4" s="1"/>
  <c r="M29" i="4"/>
  <c r="AB29" i="4" s="1"/>
  <c r="Q28" i="4"/>
  <c r="AF28" i="4" s="1"/>
  <c r="P28" i="4"/>
  <c r="AE28" i="4" s="1"/>
  <c r="O28" i="4"/>
  <c r="AD28" i="4" s="1"/>
  <c r="N28" i="4"/>
  <c r="AC28" i="4" s="1"/>
  <c r="M28" i="4"/>
  <c r="AB28" i="4" s="1"/>
  <c r="Q27" i="4"/>
  <c r="AF27" i="4" s="1"/>
  <c r="P27" i="4"/>
  <c r="AE27" i="4" s="1"/>
  <c r="O27" i="4"/>
  <c r="AD27" i="4" s="1"/>
  <c r="N27" i="4"/>
  <c r="AC27" i="4" s="1"/>
  <c r="M27" i="4"/>
  <c r="AB27" i="4" s="1"/>
  <c r="Q26" i="4"/>
  <c r="AF26" i="4" s="1"/>
  <c r="P26" i="4"/>
  <c r="AE26" i="4" s="1"/>
  <c r="O26" i="4"/>
  <c r="AD26" i="4" s="1"/>
  <c r="N26" i="4"/>
  <c r="AC26" i="4" s="1"/>
  <c r="M26" i="4"/>
  <c r="AB26" i="4" s="1"/>
  <c r="Q25" i="4"/>
  <c r="AF25" i="4" s="1"/>
  <c r="P25" i="4"/>
  <c r="AE25" i="4" s="1"/>
  <c r="O25" i="4"/>
  <c r="AD25" i="4" s="1"/>
  <c r="N25" i="4"/>
  <c r="AC25" i="4" s="1"/>
  <c r="M25" i="4"/>
  <c r="AB25" i="4" s="1"/>
  <c r="Q24" i="4"/>
  <c r="AF24" i="4" s="1"/>
  <c r="P24" i="4"/>
  <c r="AE24" i="4" s="1"/>
  <c r="O24" i="4"/>
  <c r="AD24" i="4" s="1"/>
  <c r="N24" i="4"/>
  <c r="AC24" i="4" s="1"/>
  <c r="M24" i="4"/>
  <c r="AB24" i="4" s="1"/>
  <c r="Q23" i="4"/>
  <c r="AF23" i="4" s="1"/>
  <c r="P23" i="4"/>
  <c r="AE23" i="4" s="1"/>
  <c r="O23" i="4"/>
  <c r="AD23" i="4" s="1"/>
  <c r="N23" i="4"/>
  <c r="AC23" i="4" s="1"/>
  <c r="M23" i="4"/>
  <c r="AB23" i="4" s="1"/>
  <c r="Q22" i="4"/>
  <c r="AF22" i="4" s="1"/>
  <c r="P22" i="4"/>
  <c r="AE22" i="4" s="1"/>
  <c r="O22" i="4"/>
  <c r="AD22" i="4" s="1"/>
  <c r="N22" i="4"/>
  <c r="AC22" i="4" s="1"/>
  <c r="M22" i="4"/>
  <c r="AB22" i="4" s="1"/>
  <c r="Q21" i="4"/>
  <c r="AF21" i="4" s="1"/>
  <c r="P21" i="4"/>
  <c r="AE21" i="4" s="1"/>
  <c r="O21" i="4"/>
  <c r="AD21" i="4" s="1"/>
  <c r="N21" i="4"/>
  <c r="AC21" i="4" s="1"/>
  <c r="M21" i="4"/>
  <c r="AB21" i="4" s="1"/>
  <c r="Q20" i="4"/>
  <c r="AF20" i="4" s="1"/>
  <c r="P20" i="4"/>
  <c r="AE20" i="4" s="1"/>
  <c r="O20" i="4"/>
  <c r="AD20" i="4" s="1"/>
  <c r="N20" i="4"/>
  <c r="AC20" i="4" s="1"/>
  <c r="M20" i="4"/>
  <c r="AB20" i="4" s="1"/>
  <c r="Q19" i="4"/>
  <c r="AF19" i="4" s="1"/>
  <c r="P19" i="4"/>
  <c r="AE19" i="4" s="1"/>
  <c r="O19" i="4"/>
  <c r="AD19" i="4" s="1"/>
  <c r="N19" i="4"/>
  <c r="AC19" i="4" s="1"/>
  <c r="M19" i="4"/>
  <c r="AB19" i="4" s="1"/>
  <c r="AH27" i="4" l="1"/>
  <c r="AI21" i="4"/>
  <c r="AH28" i="4"/>
  <c r="AI22" i="4"/>
  <c r="AH29" i="4"/>
  <c r="AH23" i="4"/>
  <c r="AH26" i="4"/>
  <c r="AH20" i="4"/>
  <c r="AH30" i="4"/>
  <c r="AH21" i="4"/>
  <c r="AH24" i="4"/>
  <c r="AI24" i="4"/>
  <c r="AH25" i="4"/>
  <c r="AH22" i="4"/>
  <c r="AI20" i="4"/>
  <c r="AI19" i="4"/>
  <c r="AH19" i="4"/>
  <c r="AI23" i="4"/>
  <c r="J117" i="4"/>
  <c r="I117" i="4"/>
  <c r="H117" i="4"/>
  <c r="G117" i="4"/>
  <c r="F117" i="4"/>
  <c r="E117" i="4"/>
  <c r="J116" i="4"/>
  <c r="I116" i="4"/>
  <c r="H116" i="4"/>
  <c r="G116" i="4"/>
  <c r="F116" i="4"/>
  <c r="E116" i="4"/>
  <c r="J115" i="4"/>
  <c r="I115" i="4"/>
  <c r="H115" i="4"/>
  <c r="G115" i="4"/>
  <c r="F115" i="4"/>
  <c r="E115" i="4"/>
  <c r="J114" i="4"/>
  <c r="I114" i="4"/>
  <c r="H114" i="4"/>
  <c r="G114" i="4"/>
  <c r="F114" i="4"/>
  <c r="E114" i="4"/>
  <c r="J113" i="4"/>
  <c r="I113" i="4"/>
  <c r="H113" i="4"/>
  <c r="G113" i="4"/>
  <c r="F113" i="4"/>
  <c r="E113" i="4"/>
  <c r="J112" i="4"/>
  <c r="I112" i="4"/>
  <c r="H112" i="4"/>
  <c r="G112" i="4"/>
  <c r="F112" i="4"/>
  <c r="E112" i="4"/>
  <c r="J111" i="4"/>
  <c r="I111" i="4"/>
  <c r="H111" i="4"/>
  <c r="G111" i="4"/>
  <c r="F111" i="4"/>
  <c r="E111" i="4"/>
  <c r="J110" i="4"/>
  <c r="I110" i="4"/>
  <c r="H110" i="4"/>
  <c r="G110" i="4"/>
  <c r="F110" i="4"/>
  <c r="E110" i="4"/>
  <c r="J109" i="4"/>
  <c r="I109" i="4"/>
  <c r="H109" i="4"/>
  <c r="G109" i="4"/>
  <c r="F109" i="4"/>
  <c r="E109" i="4"/>
  <c r="J108" i="4"/>
  <c r="I108" i="4"/>
  <c r="H108" i="4"/>
  <c r="G108" i="4"/>
  <c r="F108" i="4"/>
  <c r="E108" i="4"/>
  <c r="J105" i="4"/>
  <c r="I105" i="4"/>
  <c r="H105" i="4"/>
  <c r="G105" i="4"/>
  <c r="F105" i="4"/>
  <c r="E105" i="4"/>
  <c r="J104" i="4"/>
  <c r="I104" i="4"/>
  <c r="H104" i="4"/>
  <c r="G104" i="4"/>
  <c r="F104" i="4"/>
  <c r="E104" i="4"/>
  <c r="J103" i="4"/>
  <c r="I103" i="4"/>
  <c r="H103" i="4"/>
  <c r="G103" i="4"/>
  <c r="F103" i="4"/>
  <c r="E103" i="4"/>
  <c r="J102" i="4"/>
  <c r="I102" i="4"/>
  <c r="H102" i="4"/>
  <c r="G102" i="4"/>
  <c r="F102" i="4"/>
  <c r="E102" i="4"/>
  <c r="J101" i="4"/>
  <c r="I101" i="4"/>
  <c r="H101" i="4"/>
  <c r="G101" i="4"/>
  <c r="F101" i="4"/>
  <c r="E101" i="4"/>
  <c r="J100" i="4"/>
  <c r="I100" i="4"/>
  <c r="H100" i="4"/>
  <c r="G100" i="4"/>
  <c r="F100" i="4"/>
  <c r="E100" i="4"/>
  <c r="J99" i="4"/>
  <c r="I99" i="4"/>
  <c r="H99" i="4"/>
  <c r="G99" i="4"/>
  <c r="F99" i="4"/>
  <c r="E99" i="4"/>
  <c r="J98" i="4"/>
  <c r="I98" i="4"/>
  <c r="H98" i="4"/>
  <c r="G98" i="4"/>
  <c r="F98" i="4"/>
  <c r="E98" i="4"/>
  <c r="J97" i="4"/>
  <c r="I97" i="4"/>
  <c r="H97" i="4"/>
  <c r="G97" i="4"/>
  <c r="F97" i="4"/>
  <c r="E97" i="4"/>
  <c r="J96" i="4"/>
  <c r="I96" i="4"/>
  <c r="H96" i="4"/>
  <c r="G96" i="4"/>
  <c r="F96" i="4"/>
  <c r="E96" i="4"/>
  <c r="J95" i="4"/>
  <c r="I95" i="4"/>
  <c r="H95" i="4"/>
  <c r="G95" i="4"/>
  <c r="F95" i="4"/>
  <c r="E95" i="4"/>
  <c r="J90" i="4"/>
  <c r="I90" i="4"/>
  <c r="H90" i="4"/>
  <c r="G90" i="4"/>
  <c r="F90" i="4"/>
  <c r="E90" i="4"/>
  <c r="J89" i="4"/>
  <c r="I89" i="4"/>
  <c r="H89" i="4"/>
  <c r="G89" i="4"/>
  <c r="F89" i="4"/>
  <c r="E89" i="4"/>
  <c r="J88" i="4"/>
  <c r="I88" i="4"/>
  <c r="H88" i="4"/>
  <c r="G88" i="4"/>
  <c r="F88" i="4"/>
  <c r="E88" i="4"/>
  <c r="J78" i="4"/>
  <c r="J77" i="4"/>
  <c r="J76" i="4"/>
  <c r="J75" i="4"/>
  <c r="J74" i="4"/>
  <c r="J71" i="4"/>
  <c r="I71" i="4"/>
  <c r="H71" i="4"/>
  <c r="G71" i="4"/>
  <c r="F71" i="4"/>
  <c r="E71" i="4"/>
  <c r="J70" i="4"/>
  <c r="I70" i="4"/>
  <c r="H70" i="4"/>
  <c r="G70" i="4"/>
  <c r="F70" i="4"/>
  <c r="E70" i="4"/>
  <c r="J69" i="4"/>
  <c r="I69" i="4"/>
  <c r="H69" i="4"/>
  <c r="G69" i="4"/>
  <c r="F69" i="4"/>
  <c r="E69" i="4"/>
  <c r="J68" i="4"/>
  <c r="I68" i="4"/>
  <c r="H68" i="4"/>
  <c r="G68" i="4"/>
  <c r="F68" i="4"/>
  <c r="E68" i="4"/>
  <c r="J11" i="4"/>
  <c r="I11" i="4"/>
  <c r="H11" i="4"/>
  <c r="G11" i="4"/>
  <c r="F11" i="4"/>
  <c r="E11" i="4"/>
  <c r="C62" i="4"/>
  <c r="C61" i="4"/>
  <c r="C60" i="4"/>
  <c r="C59" i="4"/>
  <c r="C58" i="4"/>
  <c r="C57" i="4"/>
  <c r="C56" i="4"/>
  <c r="C55" i="4"/>
  <c r="C34" i="4"/>
  <c r="D34" i="4" s="1"/>
  <c r="C33" i="4"/>
  <c r="D33" i="4" s="1"/>
  <c r="C32" i="4"/>
  <c r="D32" i="4" s="1"/>
  <c r="C31" i="4"/>
  <c r="D31" i="4" s="1"/>
  <c r="A38" i="4"/>
  <c r="A62" i="4" s="1"/>
  <c r="A37" i="4"/>
  <c r="A61" i="4" s="1"/>
  <c r="A36" i="4"/>
  <c r="A60" i="4" s="1"/>
  <c r="A35" i="4"/>
  <c r="A59" i="4" s="1"/>
  <c r="A34" i="4"/>
  <c r="A58" i="4" s="1"/>
  <c r="A33" i="4"/>
  <c r="A57" i="4" s="1"/>
  <c r="A32" i="4"/>
  <c r="A56" i="4" s="1"/>
  <c r="A31" i="4"/>
  <c r="A55" i="4" s="1"/>
  <c r="A30" i="4"/>
  <c r="A54" i="4" s="1"/>
  <c r="A29" i="4"/>
  <c r="A53" i="4" s="1"/>
  <c r="A28" i="4"/>
  <c r="A52" i="4" s="1"/>
  <c r="A27" i="4"/>
  <c r="A51" i="4" s="1"/>
  <c r="A26" i="4"/>
  <c r="A50" i="4" s="1"/>
  <c r="A25" i="4"/>
  <c r="A49" i="4" s="1"/>
  <c r="A24" i="4"/>
  <c r="A48" i="4" s="1"/>
  <c r="A23" i="4"/>
  <c r="A47" i="4" s="1"/>
  <c r="A22" i="4"/>
  <c r="A46" i="4" s="1"/>
  <c r="A21" i="4"/>
  <c r="A45" i="4" s="1"/>
  <c r="A20" i="4"/>
  <c r="A44" i="4" s="1"/>
  <c r="A19" i="4"/>
  <c r="A43" i="4" s="1"/>
  <c r="A18" i="4"/>
  <c r="A42" i="4" s="1"/>
  <c r="C62" i="3"/>
  <c r="C61" i="3"/>
  <c r="C60" i="3"/>
  <c r="C59" i="3"/>
  <c r="C58" i="3"/>
  <c r="C57" i="3"/>
  <c r="C56" i="3"/>
  <c r="C55" i="3"/>
  <c r="C38" i="4"/>
  <c r="D38" i="4" s="1"/>
  <c r="A37" i="3"/>
  <c r="A3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18" i="3"/>
  <c r="J120" i="4"/>
  <c r="J129" i="4" s="1"/>
  <c r="I120" i="4"/>
  <c r="I129" i="4" s="1"/>
  <c r="H120" i="4"/>
  <c r="H129" i="4" s="1"/>
  <c r="G120" i="4"/>
  <c r="G129" i="4" s="1"/>
  <c r="F120" i="4"/>
  <c r="F129" i="4" s="1"/>
  <c r="E120" i="4"/>
  <c r="K91" i="4"/>
  <c r="S38" i="4"/>
  <c r="S37" i="4"/>
  <c r="S36" i="4"/>
  <c r="S35" i="4"/>
  <c r="S34" i="4"/>
  <c r="S33" i="4"/>
  <c r="S32" i="4"/>
  <c r="S31" i="4"/>
  <c r="S30" i="4"/>
  <c r="U30" i="4"/>
  <c r="V30" i="4" s="1"/>
  <c r="W30" i="4" s="1"/>
  <c r="X30" i="4" s="1"/>
  <c r="Y30" i="4" s="1"/>
  <c r="Z30" i="4" s="1"/>
  <c r="AA30" i="4" s="1"/>
  <c r="S29" i="4"/>
  <c r="U29" i="4"/>
  <c r="V29" i="4" s="1"/>
  <c r="W29" i="4" s="1"/>
  <c r="X29" i="4" s="1"/>
  <c r="Y29" i="4" s="1"/>
  <c r="Z29" i="4" s="1"/>
  <c r="AA29" i="4" s="1"/>
  <c r="S28" i="4"/>
  <c r="U28" i="4"/>
  <c r="V28" i="4" s="1"/>
  <c r="W28" i="4" s="1"/>
  <c r="X28" i="4" s="1"/>
  <c r="Y28" i="4" s="1"/>
  <c r="Z28" i="4" s="1"/>
  <c r="AA28" i="4" s="1"/>
  <c r="S27" i="4"/>
  <c r="U27" i="4"/>
  <c r="V27" i="4" s="1"/>
  <c r="W27" i="4" s="1"/>
  <c r="X27" i="4" s="1"/>
  <c r="Y27" i="4" s="1"/>
  <c r="Z27" i="4" s="1"/>
  <c r="AA27" i="4" s="1"/>
  <c r="S26" i="4"/>
  <c r="U26" i="4"/>
  <c r="V26" i="4" s="1"/>
  <c r="W26" i="4" s="1"/>
  <c r="X26" i="4" s="1"/>
  <c r="Y26" i="4" s="1"/>
  <c r="Z26" i="4" s="1"/>
  <c r="AA26" i="4" s="1"/>
  <c r="S25" i="4"/>
  <c r="U25" i="4"/>
  <c r="V25" i="4" s="1"/>
  <c r="W25" i="4" s="1"/>
  <c r="X25" i="4" s="1"/>
  <c r="Y25" i="4" s="1"/>
  <c r="Z25" i="4" s="1"/>
  <c r="AA25" i="4" s="1"/>
  <c r="S24" i="4"/>
  <c r="S23" i="4"/>
  <c r="S22" i="4"/>
  <c r="S21" i="4"/>
  <c r="S20" i="4"/>
  <c r="S19" i="4"/>
  <c r="D18" i="4"/>
  <c r="U18" i="4" s="1"/>
  <c r="V18" i="4" s="1"/>
  <c r="W18" i="4" s="1"/>
  <c r="X18" i="4" s="1"/>
  <c r="Y18" i="4" s="1"/>
  <c r="Z18" i="4" s="1"/>
  <c r="AA18" i="4" s="1"/>
  <c r="L3" i="4"/>
  <c r="T21" i="4" s="1"/>
  <c r="C37" i="4" l="1"/>
  <c r="D37" i="4" s="1"/>
  <c r="AI25" i="4"/>
  <c r="AI29" i="4"/>
  <c r="AI28" i="4"/>
  <c r="AI26" i="4"/>
  <c r="AI27" i="4"/>
  <c r="AI30" i="4"/>
  <c r="K77" i="4"/>
  <c r="K114" i="4"/>
  <c r="I79" i="4"/>
  <c r="I131" i="4" s="1"/>
  <c r="H92" i="4"/>
  <c r="I72" i="4"/>
  <c r="I130" i="4" s="1"/>
  <c r="E92" i="4"/>
  <c r="J72" i="4"/>
  <c r="J130" i="4" s="1"/>
  <c r="H79" i="4"/>
  <c r="H131" i="4" s="1"/>
  <c r="F92" i="4"/>
  <c r="H94" i="4"/>
  <c r="F79" i="4"/>
  <c r="F131" i="4" s="1"/>
  <c r="T29" i="4"/>
  <c r="K104" i="4"/>
  <c r="G79" i="4"/>
  <c r="G131" i="4" s="1"/>
  <c r="K90" i="4"/>
  <c r="G94" i="4"/>
  <c r="K110" i="4"/>
  <c r="T30" i="4"/>
  <c r="T18" i="4"/>
  <c r="T24" i="4"/>
  <c r="K103" i="4"/>
  <c r="K113" i="4"/>
  <c r="T19" i="4"/>
  <c r="T26" i="4"/>
  <c r="E79" i="4"/>
  <c r="K89" i="4"/>
  <c r="K98" i="4"/>
  <c r="K116" i="4"/>
  <c r="T27" i="4"/>
  <c r="J94" i="4"/>
  <c r="K100" i="4"/>
  <c r="G72" i="4"/>
  <c r="G130" i="4" s="1"/>
  <c r="K74" i="4"/>
  <c r="K88" i="4"/>
  <c r="E106" i="4"/>
  <c r="I92" i="4"/>
  <c r="K108" i="4"/>
  <c r="I118" i="4"/>
  <c r="H72" i="4"/>
  <c r="H130" i="4" s="1"/>
  <c r="J92" i="4"/>
  <c r="H106" i="4"/>
  <c r="J118" i="4"/>
  <c r="I94" i="4"/>
  <c r="K101" i="4"/>
  <c r="K111" i="4"/>
  <c r="K75" i="4"/>
  <c r="F94" i="4"/>
  <c r="G106" i="4"/>
  <c r="K99" i="4"/>
  <c r="K109" i="4"/>
  <c r="K117" i="4"/>
  <c r="F72" i="4"/>
  <c r="F130" i="4" s="1"/>
  <c r="K70" i="4"/>
  <c r="K102" i="4"/>
  <c r="K112" i="4"/>
  <c r="K71" i="4"/>
  <c r="E94" i="4"/>
  <c r="I106" i="4"/>
  <c r="K105" i="4"/>
  <c r="K115" i="4"/>
  <c r="K76" i="4"/>
  <c r="K78" i="4"/>
  <c r="E118" i="4"/>
  <c r="F118" i="4"/>
  <c r="G118" i="4"/>
  <c r="H118" i="4"/>
  <c r="K95" i="4"/>
  <c r="J106" i="4"/>
  <c r="F106" i="4"/>
  <c r="K96" i="4"/>
  <c r="K97" i="4"/>
  <c r="G92" i="4"/>
  <c r="J79" i="4"/>
  <c r="J131" i="4" s="1"/>
  <c r="E72" i="4"/>
  <c r="E130" i="4" s="1"/>
  <c r="K69" i="4"/>
  <c r="K68" i="4"/>
  <c r="K120" i="4"/>
  <c r="K129" i="4" s="1"/>
  <c r="E129" i="4"/>
  <c r="T23" i="4"/>
  <c r="T20" i="4"/>
  <c r="T28" i="4"/>
  <c r="T25" i="4"/>
  <c r="T22" i="4"/>
  <c r="E131" i="4" l="1"/>
  <c r="J133" i="4"/>
  <c r="E133" i="4"/>
  <c r="I133" i="4"/>
  <c r="I134" i="4" s="1"/>
  <c r="G133" i="4"/>
  <c r="G134" i="4" s="1"/>
  <c r="F133" i="4"/>
  <c r="H133" i="4"/>
  <c r="H134" i="4" s="1"/>
  <c r="M94" i="4"/>
  <c r="M79" i="4"/>
  <c r="M118" i="4"/>
  <c r="K92" i="4"/>
  <c r="K94" i="4"/>
  <c r="K79" i="4"/>
  <c r="K131" i="4" s="1"/>
  <c r="M92" i="4"/>
  <c r="K106" i="4"/>
  <c r="M106" i="4"/>
  <c r="K72" i="4"/>
  <c r="K130" i="4" s="1"/>
  <c r="M72" i="4"/>
  <c r="K118" i="4"/>
  <c r="E99" i="1"/>
  <c r="F11" i="3"/>
  <c r="G11" i="3"/>
  <c r="H11" i="3"/>
  <c r="I11" i="3"/>
  <c r="J11" i="3"/>
  <c r="E11" i="3"/>
  <c r="B5" i="3"/>
  <c r="L4" i="3"/>
  <c r="E2" i="3"/>
  <c r="E3" i="3"/>
  <c r="B3" i="3"/>
  <c r="B2" i="3"/>
  <c r="J113" i="3"/>
  <c r="J122" i="3" s="1"/>
  <c r="I113" i="3"/>
  <c r="I122" i="3" s="1"/>
  <c r="H113" i="3"/>
  <c r="H122" i="3" s="1"/>
  <c r="G113" i="3"/>
  <c r="G122" i="3" s="1"/>
  <c r="F113" i="3"/>
  <c r="F122" i="3" s="1"/>
  <c r="E113" i="3"/>
  <c r="J111" i="3"/>
  <c r="I111" i="3"/>
  <c r="H111" i="3"/>
  <c r="G111" i="3"/>
  <c r="F111" i="3"/>
  <c r="E111" i="3"/>
  <c r="K109" i="3"/>
  <c r="K108" i="3"/>
  <c r="K107" i="3"/>
  <c r="K106" i="3"/>
  <c r="K105" i="3"/>
  <c r="K104" i="3"/>
  <c r="K103" i="3"/>
  <c r="K102" i="3"/>
  <c r="K101" i="3"/>
  <c r="J99" i="3"/>
  <c r="I99" i="3"/>
  <c r="H99" i="3"/>
  <c r="G99" i="3"/>
  <c r="F99" i="3"/>
  <c r="E99" i="3"/>
  <c r="K98" i="3"/>
  <c r="K97" i="3"/>
  <c r="K96" i="3"/>
  <c r="K95" i="3"/>
  <c r="K94" i="3"/>
  <c r="K93" i="3"/>
  <c r="K92" i="3"/>
  <c r="K91" i="3"/>
  <c r="K90" i="3"/>
  <c r="K89" i="3"/>
  <c r="K88" i="3"/>
  <c r="J87" i="3"/>
  <c r="I87" i="3"/>
  <c r="H87" i="3"/>
  <c r="G87" i="3"/>
  <c r="F87" i="3"/>
  <c r="E87" i="3"/>
  <c r="J85" i="3"/>
  <c r="I85" i="3"/>
  <c r="H85" i="3"/>
  <c r="G85" i="3"/>
  <c r="F85" i="3"/>
  <c r="E85" i="3"/>
  <c r="K81" i="3"/>
  <c r="J79" i="3"/>
  <c r="J124" i="3" s="1"/>
  <c r="I79" i="3"/>
  <c r="I124" i="3" s="1"/>
  <c r="H79" i="3"/>
  <c r="H124" i="3" s="1"/>
  <c r="G79" i="3"/>
  <c r="G124" i="3" s="1"/>
  <c r="F79" i="3"/>
  <c r="F124" i="3" s="1"/>
  <c r="E79" i="3"/>
  <c r="E124" i="3" s="1"/>
  <c r="K78" i="3"/>
  <c r="K77" i="3"/>
  <c r="K76" i="3"/>
  <c r="K75" i="3"/>
  <c r="K74" i="3"/>
  <c r="J72" i="3"/>
  <c r="J123" i="3" s="1"/>
  <c r="I72" i="3"/>
  <c r="I123" i="3" s="1"/>
  <c r="H72" i="3"/>
  <c r="H123" i="3" s="1"/>
  <c r="G72" i="3"/>
  <c r="G123" i="3" s="1"/>
  <c r="F72" i="3"/>
  <c r="F123" i="3" s="1"/>
  <c r="E72" i="3"/>
  <c r="K71" i="3"/>
  <c r="K70" i="3"/>
  <c r="K69" i="3"/>
  <c r="K68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S38" i="3"/>
  <c r="D38" i="3"/>
  <c r="I38" i="3" s="1"/>
  <c r="I62" i="3" s="1"/>
  <c r="S37" i="3"/>
  <c r="D37" i="3"/>
  <c r="G37" i="3" s="1"/>
  <c r="G61" i="3" s="1"/>
  <c r="S36" i="3"/>
  <c r="S35" i="3"/>
  <c r="S34" i="3"/>
  <c r="D34" i="3"/>
  <c r="S33" i="3"/>
  <c r="D33" i="3"/>
  <c r="S32" i="3"/>
  <c r="D32" i="3"/>
  <c r="S31" i="3"/>
  <c r="D31" i="3"/>
  <c r="S30" i="3"/>
  <c r="J30" i="3"/>
  <c r="J54" i="3" s="1"/>
  <c r="S29" i="3"/>
  <c r="I29" i="3"/>
  <c r="I53" i="3" s="1"/>
  <c r="F29" i="3"/>
  <c r="F53" i="3" s="1"/>
  <c r="S28" i="3"/>
  <c r="J28" i="3"/>
  <c r="J52" i="3" s="1"/>
  <c r="S27" i="3"/>
  <c r="H27" i="3"/>
  <c r="H51" i="3" s="1"/>
  <c r="S26" i="3"/>
  <c r="J26" i="3"/>
  <c r="J50" i="3" s="1"/>
  <c r="S25" i="3"/>
  <c r="J25" i="3"/>
  <c r="J49" i="3" s="1"/>
  <c r="S24" i="3"/>
  <c r="J24" i="3"/>
  <c r="J48" i="3" s="1"/>
  <c r="I24" i="3"/>
  <c r="I48" i="3" s="1"/>
  <c r="H24" i="3"/>
  <c r="H48" i="3" s="1"/>
  <c r="G24" i="3"/>
  <c r="G48" i="3" s="1"/>
  <c r="F24" i="3"/>
  <c r="F48" i="3" s="1"/>
  <c r="S23" i="3"/>
  <c r="J23" i="3"/>
  <c r="J47" i="3" s="1"/>
  <c r="H23" i="3"/>
  <c r="H47" i="3" s="1"/>
  <c r="I23" i="3"/>
  <c r="I47" i="3" s="1"/>
  <c r="S22" i="3"/>
  <c r="J22" i="3"/>
  <c r="J46" i="3" s="1"/>
  <c r="S21" i="3"/>
  <c r="J21" i="3"/>
  <c r="J45" i="3" s="1"/>
  <c r="I21" i="3"/>
  <c r="I45" i="3" s="1"/>
  <c r="H21" i="3"/>
  <c r="H45" i="3" s="1"/>
  <c r="G21" i="3"/>
  <c r="G45" i="3" s="1"/>
  <c r="F21" i="3"/>
  <c r="F45" i="3" s="1"/>
  <c r="E21" i="3"/>
  <c r="S20" i="3"/>
  <c r="I20" i="3"/>
  <c r="I44" i="3" s="1"/>
  <c r="H20" i="3"/>
  <c r="H44" i="3" s="1"/>
  <c r="G20" i="3"/>
  <c r="G44" i="3" s="1"/>
  <c r="F20" i="3"/>
  <c r="F44" i="3" s="1"/>
  <c r="E20" i="3"/>
  <c r="J20" i="3"/>
  <c r="J44" i="3" s="1"/>
  <c r="S19" i="3"/>
  <c r="J19" i="3"/>
  <c r="J43" i="3" s="1"/>
  <c r="I19" i="3"/>
  <c r="I43" i="3" s="1"/>
  <c r="F19" i="3"/>
  <c r="F43" i="3" s="1"/>
  <c r="H19" i="3"/>
  <c r="H43" i="3" s="1"/>
  <c r="S18" i="3"/>
  <c r="D18" i="3"/>
  <c r="J18" i="3" s="1"/>
  <c r="K97" i="1"/>
  <c r="J113" i="1"/>
  <c r="J122" i="1" s="1"/>
  <c r="I122" i="1"/>
  <c r="H113" i="1"/>
  <c r="H122" i="1" s="1"/>
  <c r="G113" i="1"/>
  <c r="G122" i="1" s="1"/>
  <c r="F113" i="1"/>
  <c r="F122" i="1" s="1"/>
  <c r="K110" i="1"/>
  <c r="K109" i="1"/>
  <c r="K108" i="1"/>
  <c r="K107" i="1"/>
  <c r="K106" i="1"/>
  <c r="K105" i="1"/>
  <c r="K104" i="1"/>
  <c r="K103" i="1"/>
  <c r="K102" i="1"/>
  <c r="K101" i="1"/>
  <c r="K94" i="1"/>
  <c r="K98" i="1"/>
  <c r="K96" i="1"/>
  <c r="K95" i="1"/>
  <c r="K93" i="1"/>
  <c r="K92" i="1"/>
  <c r="K91" i="1"/>
  <c r="K90" i="1"/>
  <c r="K89" i="1"/>
  <c r="K88" i="1"/>
  <c r="J87" i="1"/>
  <c r="E87" i="1"/>
  <c r="K81" i="1"/>
  <c r="K82" i="1"/>
  <c r="K83" i="1"/>
  <c r="K84" i="1"/>
  <c r="K78" i="1"/>
  <c r="K77" i="1"/>
  <c r="K76" i="1"/>
  <c r="K75" i="1"/>
  <c r="K74" i="1"/>
  <c r="K71" i="1"/>
  <c r="K70" i="1"/>
  <c r="K69" i="1"/>
  <c r="K68" i="1"/>
  <c r="S32" i="1"/>
  <c r="S33" i="1"/>
  <c r="S34" i="1"/>
  <c r="S38" i="1"/>
  <c r="S37" i="1"/>
  <c r="J31" i="3" l="1"/>
  <c r="J55" i="3" s="1"/>
  <c r="I31" i="3"/>
  <c r="I55" i="3" s="1"/>
  <c r="H31" i="3"/>
  <c r="H55" i="3" s="1"/>
  <c r="E31" i="3"/>
  <c r="G31" i="3"/>
  <c r="G55" i="3" s="1"/>
  <c r="F31" i="3"/>
  <c r="F55" i="3" s="1"/>
  <c r="H32" i="3"/>
  <c r="H56" i="3" s="1"/>
  <c r="F32" i="3"/>
  <c r="F56" i="3" s="1"/>
  <c r="J32" i="3"/>
  <c r="J56" i="3" s="1"/>
  <c r="E32" i="3"/>
  <c r="I32" i="3"/>
  <c r="I56" i="3" s="1"/>
  <c r="G32" i="3"/>
  <c r="G56" i="3" s="1"/>
  <c r="I34" i="3"/>
  <c r="I58" i="3" s="1"/>
  <c r="G34" i="3"/>
  <c r="G58" i="3" s="1"/>
  <c r="F34" i="3"/>
  <c r="F58" i="3" s="1"/>
  <c r="H34" i="3"/>
  <c r="H58" i="3" s="1"/>
  <c r="E34" i="3"/>
  <c r="J34" i="3"/>
  <c r="J58" i="3" s="1"/>
  <c r="J33" i="3"/>
  <c r="J57" i="3" s="1"/>
  <c r="I33" i="3"/>
  <c r="I57" i="3" s="1"/>
  <c r="H33" i="3"/>
  <c r="H57" i="3" s="1"/>
  <c r="G33" i="3"/>
  <c r="G57" i="3" s="1"/>
  <c r="F33" i="3"/>
  <c r="F57" i="3" s="1"/>
  <c r="E33" i="3"/>
  <c r="E134" i="4"/>
  <c r="M85" i="3"/>
  <c r="K133" i="4"/>
  <c r="K113" i="3"/>
  <c r="K122" i="3" s="1"/>
  <c r="F134" i="4"/>
  <c r="H125" i="3"/>
  <c r="H126" i="3" s="1"/>
  <c r="J125" i="3"/>
  <c r="J126" i="3" s="1"/>
  <c r="F125" i="3"/>
  <c r="F126" i="3" s="1"/>
  <c r="I125" i="3"/>
  <c r="I126" i="3" s="1"/>
  <c r="G125" i="3"/>
  <c r="G126" i="3" s="1"/>
  <c r="E125" i="3"/>
  <c r="M72" i="1"/>
  <c r="M99" i="1"/>
  <c r="M87" i="1"/>
  <c r="K113" i="1"/>
  <c r="K122" i="1" s="1"/>
  <c r="M79" i="3"/>
  <c r="K21" i="3"/>
  <c r="K99" i="3"/>
  <c r="K111" i="3"/>
  <c r="K72" i="3"/>
  <c r="K123" i="3" s="1"/>
  <c r="K85" i="3"/>
  <c r="E18" i="3"/>
  <c r="E42" i="3" s="1"/>
  <c r="E123" i="3"/>
  <c r="K79" i="3"/>
  <c r="K124" i="3" s="1"/>
  <c r="K87" i="3"/>
  <c r="M99" i="3"/>
  <c r="M111" i="3"/>
  <c r="M72" i="3"/>
  <c r="M79" i="1"/>
  <c r="M111" i="1"/>
  <c r="E122" i="3"/>
  <c r="G29" i="3"/>
  <c r="G53" i="3" s="1"/>
  <c r="H29" i="3"/>
  <c r="H53" i="3" s="1"/>
  <c r="M85" i="1"/>
  <c r="AI18" i="4"/>
  <c r="J29" i="3"/>
  <c r="J53" i="3" s="1"/>
  <c r="F28" i="3"/>
  <c r="F52" i="3" s="1"/>
  <c r="G28" i="3"/>
  <c r="G52" i="3" s="1"/>
  <c r="H28" i="3"/>
  <c r="H52" i="3" s="1"/>
  <c r="E29" i="3"/>
  <c r="E53" i="3" s="1"/>
  <c r="I28" i="3"/>
  <c r="I52" i="3" s="1"/>
  <c r="E26" i="3"/>
  <c r="E50" i="3" s="1"/>
  <c r="F27" i="3"/>
  <c r="F51" i="3" s="1"/>
  <c r="I27" i="3"/>
  <c r="I51" i="3" s="1"/>
  <c r="J27" i="3"/>
  <c r="J51" i="3" s="1"/>
  <c r="E28" i="3"/>
  <c r="E38" i="3"/>
  <c r="H38" i="3"/>
  <c r="H62" i="3" s="1"/>
  <c r="G38" i="3"/>
  <c r="G62" i="3" s="1"/>
  <c r="E37" i="3"/>
  <c r="J37" i="3" s="1"/>
  <c r="H37" i="3"/>
  <c r="H61" i="3" s="1"/>
  <c r="I37" i="3"/>
  <c r="I61" i="3" s="1"/>
  <c r="L3" i="3"/>
  <c r="T28" i="3" s="1"/>
  <c r="J42" i="3"/>
  <c r="K20" i="3"/>
  <c r="G18" i="3"/>
  <c r="G26" i="3"/>
  <c r="G50" i="3" s="1"/>
  <c r="E45" i="3"/>
  <c r="K45" i="3" s="1"/>
  <c r="F26" i="3"/>
  <c r="F50" i="3" s="1"/>
  <c r="E23" i="3"/>
  <c r="H18" i="3"/>
  <c r="F23" i="3"/>
  <c r="F47" i="3" s="1"/>
  <c r="H26" i="3"/>
  <c r="H50" i="3" s="1"/>
  <c r="F18" i="3"/>
  <c r="I18" i="3"/>
  <c r="G23" i="3"/>
  <c r="G47" i="3" s="1"/>
  <c r="I26" i="3"/>
  <c r="I50" i="3" s="1"/>
  <c r="E25" i="3"/>
  <c r="F38" i="3"/>
  <c r="F62" i="3" s="1"/>
  <c r="F25" i="3"/>
  <c r="F49" i="3" s="1"/>
  <c r="E22" i="3"/>
  <c r="F22" i="3"/>
  <c r="F46" i="3" s="1"/>
  <c r="H25" i="3"/>
  <c r="H49" i="3" s="1"/>
  <c r="F30" i="3"/>
  <c r="F54" i="3" s="1"/>
  <c r="E44" i="3"/>
  <c r="K44" i="3" s="1"/>
  <c r="E30" i="3"/>
  <c r="E19" i="3"/>
  <c r="G22" i="3"/>
  <c r="G46" i="3" s="1"/>
  <c r="I25" i="3"/>
  <c r="I49" i="3" s="1"/>
  <c r="E27" i="3"/>
  <c r="G30" i="3"/>
  <c r="G54" i="3" s="1"/>
  <c r="H30" i="3"/>
  <c r="H54" i="3" s="1"/>
  <c r="G19" i="3"/>
  <c r="G43" i="3" s="1"/>
  <c r="I22" i="3"/>
  <c r="I46" i="3" s="1"/>
  <c r="E24" i="3"/>
  <c r="G27" i="3"/>
  <c r="G51" i="3" s="1"/>
  <c r="I30" i="3"/>
  <c r="I54" i="3" s="1"/>
  <c r="F37" i="3"/>
  <c r="G25" i="3"/>
  <c r="G49" i="3" s="1"/>
  <c r="H22" i="3"/>
  <c r="H46" i="3" s="1"/>
  <c r="E122" i="1"/>
  <c r="K32" i="3" l="1"/>
  <c r="E56" i="3"/>
  <c r="E57" i="3"/>
  <c r="K33" i="3"/>
  <c r="K34" i="3"/>
  <c r="E34" i="4"/>
  <c r="E58" i="3"/>
  <c r="K58" i="3" s="1"/>
  <c r="K31" i="3"/>
  <c r="E55" i="3"/>
  <c r="K57" i="3"/>
  <c r="E126" i="3"/>
  <c r="K126" i="3" s="1"/>
  <c r="K125" i="3"/>
  <c r="M126" i="3" s="1"/>
  <c r="J38" i="3"/>
  <c r="J62" i="3" s="1"/>
  <c r="T29" i="3"/>
  <c r="K53" i="3"/>
  <c r="K29" i="3"/>
  <c r="T23" i="3"/>
  <c r="K50" i="3"/>
  <c r="K28" i="3"/>
  <c r="E52" i="3"/>
  <c r="K52" i="3" s="1"/>
  <c r="K26" i="3"/>
  <c r="E62" i="3"/>
  <c r="E61" i="3"/>
  <c r="K37" i="3"/>
  <c r="T18" i="3"/>
  <c r="T19" i="3"/>
  <c r="T21" i="3"/>
  <c r="T20" i="3"/>
  <c r="T24" i="3"/>
  <c r="T26" i="3"/>
  <c r="T30" i="3"/>
  <c r="T27" i="3"/>
  <c r="T25" i="3"/>
  <c r="T22" i="3"/>
  <c r="E48" i="3"/>
  <c r="K48" i="3" s="1"/>
  <c r="K24" i="3"/>
  <c r="K23" i="3"/>
  <c r="E47" i="3"/>
  <c r="K47" i="3" s="1"/>
  <c r="H42" i="3"/>
  <c r="G42" i="3"/>
  <c r="E54" i="3"/>
  <c r="K54" i="3" s="1"/>
  <c r="K30" i="3"/>
  <c r="E46" i="3"/>
  <c r="K46" i="3" s="1"/>
  <c r="K22" i="3"/>
  <c r="I42" i="3"/>
  <c r="K55" i="3"/>
  <c r="F42" i="3"/>
  <c r="E51" i="3"/>
  <c r="K51" i="3" s="1"/>
  <c r="K27" i="3"/>
  <c r="K25" i="3"/>
  <c r="E49" i="3"/>
  <c r="K49" i="3" s="1"/>
  <c r="F61" i="3"/>
  <c r="K56" i="3"/>
  <c r="E43" i="3"/>
  <c r="K43" i="3" s="1"/>
  <c r="K19" i="3"/>
  <c r="K18" i="3"/>
  <c r="K38" i="3" l="1"/>
  <c r="K62" i="3"/>
  <c r="J61" i="3"/>
  <c r="K42" i="3"/>
  <c r="K61" i="3" l="1"/>
  <c r="S36" i="1" l="1"/>
  <c r="S35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J111" i="1"/>
  <c r="J99" i="1"/>
  <c r="J85" i="1"/>
  <c r="J85" i="4" s="1"/>
  <c r="J79" i="1"/>
  <c r="J124" i="1" s="1"/>
  <c r="J72" i="1"/>
  <c r="J123" i="1" s="1"/>
  <c r="K85" i="4" l="1"/>
  <c r="M86" i="4" s="1"/>
  <c r="J86" i="4"/>
  <c r="K86" i="4" l="1"/>
  <c r="K132" i="4" s="1"/>
  <c r="M134" i="4" s="1"/>
  <c r="J132" i="4"/>
  <c r="J134" i="4" s="1"/>
  <c r="K134" i="4" s="1"/>
  <c r="D35" i="3"/>
  <c r="C35" i="4"/>
  <c r="D35" i="4" s="1"/>
  <c r="C36" i="4"/>
  <c r="D36" i="4" s="1"/>
  <c r="D36" i="3"/>
  <c r="F87" i="1"/>
  <c r="G87" i="1"/>
  <c r="H87" i="1"/>
  <c r="I87" i="1"/>
  <c r="F99" i="1"/>
  <c r="G99" i="1"/>
  <c r="H99" i="1"/>
  <c r="I99" i="1"/>
  <c r="K99" i="1" l="1"/>
  <c r="K87" i="1"/>
  <c r="G36" i="3"/>
  <c r="G60" i="3" s="1"/>
  <c r="J36" i="3"/>
  <c r="J60" i="3" s="1"/>
  <c r="H36" i="3"/>
  <c r="H60" i="3" s="1"/>
  <c r="E36" i="3"/>
  <c r="F36" i="3"/>
  <c r="F60" i="3" s="1"/>
  <c r="I36" i="3"/>
  <c r="I60" i="3" s="1"/>
  <c r="G35" i="3"/>
  <c r="H35" i="3"/>
  <c r="I35" i="3"/>
  <c r="F35" i="3"/>
  <c r="J35" i="3"/>
  <c r="E35" i="3"/>
  <c r="I79" i="1"/>
  <c r="I124" i="1" s="1"/>
  <c r="H79" i="1"/>
  <c r="H124" i="1" s="1"/>
  <c r="G79" i="1"/>
  <c r="G124" i="1" s="1"/>
  <c r="F79" i="1"/>
  <c r="F124" i="1" s="1"/>
  <c r="E79" i="1"/>
  <c r="I72" i="1"/>
  <c r="I123" i="1" s="1"/>
  <c r="H72" i="1"/>
  <c r="H123" i="1" s="1"/>
  <c r="G72" i="1"/>
  <c r="G123" i="1" s="1"/>
  <c r="F72" i="1"/>
  <c r="F123" i="1" s="1"/>
  <c r="E72" i="1"/>
  <c r="G59" i="3" l="1"/>
  <c r="G63" i="3" s="1"/>
  <c r="G39" i="3"/>
  <c r="K35" i="3"/>
  <c r="E59" i="3"/>
  <c r="E39" i="3"/>
  <c r="I59" i="3"/>
  <c r="I63" i="3" s="1"/>
  <c r="I39" i="3"/>
  <c r="J59" i="3"/>
  <c r="J63" i="3" s="1"/>
  <c r="J39" i="3"/>
  <c r="E60" i="3"/>
  <c r="K60" i="3" s="1"/>
  <c r="K36" i="3"/>
  <c r="H59" i="3"/>
  <c r="H63" i="3" s="1"/>
  <c r="H39" i="3"/>
  <c r="K72" i="1"/>
  <c r="K123" i="1" s="1"/>
  <c r="E123" i="1"/>
  <c r="F59" i="3"/>
  <c r="F63" i="3" s="1"/>
  <c r="F39" i="3"/>
  <c r="K79" i="1"/>
  <c r="K124" i="1" s="1"/>
  <c r="E124" i="1"/>
  <c r="I126" i="1"/>
  <c r="H126" i="1"/>
  <c r="G126" i="1"/>
  <c r="F126" i="1"/>
  <c r="N113" i="1"/>
  <c r="O113" i="1" s="1"/>
  <c r="P113" i="1" s="1"/>
  <c r="Q113" i="1" s="1"/>
  <c r="R113" i="1" s="1"/>
  <c r="I111" i="1"/>
  <c r="H111" i="1"/>
  <c r="G111" i="1"/>
  <c r="F111" i="1"/>
  <c r="E111" i="1"/>
  <c r="F85" i="1"/>
  <c r="G85" i="1"/>
  <c r="H85" i="1"/>
  <c r="I85" i="1"/>
  <c r="E85" i="1"/>
  <c r="D18" i="1"/>
  <c r="V18" i="1" s="1"/>
  <c r="A55" i="1"/>
  <c r="A56" i="1"/>
  <c r="A57" i="1"/>
  <c r="A58" i="1"/>
  <c r="A59" i="1"/>
  <c r="A60" i="1"/>
  <c r="A61" i="1"/>
  <c r="A62" i="1"/>
  <c r="A43" i="1"/>
  <c r="A44" i="1"/>
  <c r="A45" i="1"/>
  <c r="A46" i="1"/>
  <c r="A47" i="1"/>
  <c r="A48" i="1"/>
  <c r="A49" i="1"/>
  <c r="A50" i="1"/>
  <c r="A51" i="1"/>
  <c r="A52" i="1"/>
  <c r="A53" i="1"/>
  <c r="A54" i="1"/>
  <c r="A42" i="1"/>
  <c r="D33" i="1"/>
  <c r="D32" i="1"/>
  <c r="D37" i="1"/>
  <c r="I37" i="1" s="1"/>
  <c r="D36" i="1"/>
  <c r="D38" i="1"/>
  <c r="H38" i="1" s="1"/>
  <c r="D35" i="1"/>
  <c r="J35" i="1" s="1"/>
  <c r="D31" i="1"/>
  <c r="D34" i="1"/>
  <c r="V20" i="1"/>
  <c r="W20" i="1" s="1"/>
  <c r="X20" i="1" s="1"/>
  <c r="Y20" i="1" s="1"/>
  <c r="Z20" i="1" s="1"/>
  <c r="AA20" i="1" s="1"/>
  <c r="V21" i="1"/>
  <c r="W21" i="1" s="1"/>
  <c r="X21" i="1" s="1"/>
  <c r="Y21" i="1" s="1"/>
  <c r="Z21" i="1" s="1"/>
  <c r="AA21" i="1" s="1"/>
  <c r="V22" i="1"/>
  <c r="W22" i="1" s="1"/>
  <c r="X22" i="1" s="1"/>
  <c r="Y22" i="1" s="1"/>
  <c r="Z22" i="1" s="1"/>
  <c r="AA22" i="1" s="1"/>
  <c r="V23" i="1"/>
  <c r="W23" i="1" s="1"/>
  <c r="X23" i="1" s="1"/>
  <c r="Y23" i="1" s="1"/>
  <c r="Z23" i="1" s="1"/>
  <c r="AA23" i="1" s="1"/>
  <c r="V24" i="1"/>
  <c r="W24" i="1" s="1"/>
  <c r="X24" i="1" s="1"/>
  <c r="Y24" i="1" s="1"/>
  <c r="Z24" i="1" s="1"/>
  <c r="AA24" i="1" s="1"/>
  <c r="V25" i="1"/>
  <c r="W25" i="1" s="1"/>
  <c r="X25" i="1" s="1"/>
  <c r="Y25" i="1" s="1"/>
  <c r="Z25" i="1" s="1"/>
  <c r="AA25" i="1" s="1"/>
  <c r="J28" i="1"/>
  <c r="F33" i="1" l="1"/>
  <c r="F57" i="1" s="1"/>
  <c r="H33" i="1"/>
  <c r="H57" i="1" s="1"/>
  <c r="G33" i="1"/>
  <c r="G57" i="1" s="1"/>
  <c r="E33" i="1"/>
  <c r="E57" i="1" s="1"/>
  <c r="I33" i="1"/>
  <c r="I57" i="1" s="1"/>
  <c r="J33" i="1"/>
  <c r="J57" i="1" s="1"/>
  <c r="G32" i="1"/>
  <c r="G56" i="1" s="1"/>
  <c r="F32" i="1"/>
  <c r="F56" i="1" s="1"/>
  <c r="I32" i="1"/>
  <c r="I56" i="1" s="1"/>
  <c r="E32" i="1"/>
  <c r="E56" i="1" s="1"/>
  <c r="H32" i="1"/>
  <c r="H56" i="1" s="1"/>
  <c r="J32" i="1"/>
  <c r="J56" i="1" s="1"/>
  <c r="F117" i="3"/>
  <c r="F119" i="3" s="1"/>
  <c r="E126" i="1"/>
  <c r="M126" i="1"/>
  <c r="K111" i="1"/>
  <c r="J65" i="3"/>
  <c r="J117" i="3"/>
  <c r="J128" i="3" s="1"/>
  <c r="I65" i="3"/>
  <c r="I115" i="3"/>
  <c r="I117" i="3"/>
  <c r="H65" i="3"/>
  <c r="H117" i="3"/>
  <c r="H115" i="3"/>
  <c r="K39" i="3"/>
  <c r="K59" i="3"/>
  <c r="M63" i="3" s="1"/>
  <c r="E63" i="3"/>
  <c r="M39" i="3"/>
  <c r="G65" i="3"/>
  <c r="G115" i="3"/>
  <c r="G117" i="3"/>
  <c r="F115" i="3"/>
  <c r="F65" i="3"/>
  <c r="J36" i="1"/>
  <c r="J36" i="4" s="1"/>
  <c r="K85" i="1"/>
  <c r="C54" i="4"/>
  <c r="C54" i="3"/>
  <c r="C52" i="4"/>
  <c r="C52" i="3"/>
  <c r="C51" i="3"/>
  <c r="C51" i="4"/>
  <c r="C49" i="4"/>
  <c r="C49" i="3"/>
  <c r="I61" i="1"/>
  <c r="I61" i="4" s="1"/>
  <c r="I37" i="4"/>
  <c r="C48" i="4"/>
  <c r="C48" i="3"/>
  <c r="J52" i="1"/>
  <c r="J52" i="4" s="1"/>
  <c r="J28" i="4"/>
  <c r="C47" i="4"/>
  <c r="C47" i="3"/>
  <c r="C50" i="4"/>
  <c r="C50" i="3"/>
  <c r="C46" i="4"/>
  <c r="C46" i="3"/>
  <c r="C45" i="4"/>
  <c r="C45" i="3"/>
  <c r="C53" i="4"/>
  <c r="C53" i="3"/>
  <c r="C44" i="4"/>
  <c r="C44" i="3"/>
  <c r="H62" i="1"/>
  <c r="H62" i="4" s="1"/>
  <c r="H38" i="4"/>
  <c r="C42" i="3"/>
  <c r="C42" i="4"/>
  <c r="W18" i="1"/>
  <c r="X18" i="1" s="1"/>
  <c r="Y18" i="1" s="1"/>
  <c r="Z18" i="1" s="1"/>
  <c r="AA18" i="1" s="1"/>
  <c r="H18" i="1"/>
  <c r="I18" i="1"/>
  <c r="I18" i="4" s="1"/>
  <c r="G18" i="1"/>
  <c r="G19" i="1"/>
  <c r="G19" i="4" s="1"/>
  <c r="V19" i="1"/>
  <c r="W19" i="1" s="1"/>
  <c r="X19" i="1" s="1"/>
  <c r="Y19" i="1" s="1"/>
  <c r="Z19" i="1" s="1"/>
  <c r="AA19" i="1" s="1"/>
  <c r="C43" i="4"/>
  <c r="C43" i="3"/>
  <c r="E22" i="1"/>
  <c r="J22" i="1"/>
  <c r="F20" i="1"/>
  <c r="J20" i="1"/>
  <c r="F21" i="1"/>
  <c r="J21" i="1"/>
  <c r="F19" i="1"/>
  <c r="J19" i="1"/>
  <c r="E18" i="1"/>
  <c r="J18" i="1"/>
  <c r="E24" i="1"/>
  <c r="J24" i="1"/>
  <c r="E23" i="1"/>
  <c r="J23" i="1"/>
  <c r="I28" i="1"/>
  <c r="H25" i="1"/>
  <c r="J25" i="1"/>
  <c r="I29" i="1"/>
  <c r="J29" i="1"/>
  <c r="F27" i="1"/>
  <c r="J27" i="1"/>
  <c r="H30" i="1"/>
  <c r="J30" i="1"/>
  <c r="H26" i="1"/>
  <c r="J26" i="1"/>
  <c r="I36" i="1"/>
  <c r="H35" i="1"/>
  <c r="E19" i="1"/>
  <c r="E36" i="1"/>
  <c r="E36" i="4" s="1"/>
  <c r="F36" i="1"/>
  <c r="G36" i="1"/>
  <c r="H36" i="1"/>
  <c r="F37" i="1"/>
  <c r="G37" i="1"/>
  <c r="E37" i="1"/>
  <c r="H37" i="1"/>
  <c r="E21" i="1"/>
  <c r="E20" i="1"/>
  <c r="I26" i="1"/>
  <c r="I27" i="1"/>
  <c r="E27" i="1"/>
  <c r="E26" i="1"/>
  <c r="E25" i="1"/>
  <c r="F18" i="1"/>
  <c r="I24" i="1"/>
  <c r="G30" i="1"/>
  <c r="G28" i="1"/>
  <c r="G27" i="1"/>
  <c r="I25" i="1"/>
  <c r="G29" i="1"/>
  <c r="G25" i="1"/>
  <c r="G24" i="1"/>
  <c r="G26" i="1"/>
  <c r="E28" i="1"/>
  <c r="H33" i="4"/>
  <c r="I35" i="1"/>
  <c r="F30" i="1"/>
  <c r="H29" i="1"/>
  <c r="H27" i="1"/>
  <c r="F29" i="1"/>
  <c r="F26" i="1"/>
  <c r="F25" i="1"/>
  <c r="F28" i="1"/>
  <c r="H28" i="1"/>
  <c r="F24" i="1"/>
  <c r="H24" i="1"/>
  <c r="H23" i="1"/>
  <c r="I21" i="1"/>
  <c r="E30" i="1"/>
  <c r="G23" i="1"/>
  <c r="H22" i="1"/>
  <c r="I20" i="1"/>
  <c r="I19" i="1"/>
  <c r="I23" i="1"/>
  <c r="H20" i="1"/>
  <c r="G20" i="1"/>
  <c r="H19" i="1"/>
  <c r="I22" i="1"/>
  <c r="H21" i="1"/>
  <c r="G21" i="1"/>
  <c r="F23" i="1"/>
  <c r="F22" i="1"/>
  <c r="I30" i="1"/>
  <c r="G22" i="1"/>
  <c r="F38" i="1"/>
  <c r="G38" i="1"/>
  <c r="I38" i="1"/>
  <c r="E38" i="1"/>
  <c r="E35" i="1"/>
  <c r="E35" i="4" s="1"/>
  <c r="F35" i="1"/>
  <c r="G35" i="1"/>
  <c r="J126" i="1"/>
  <c r="K126" i="1" s="1"/>
  <c r="F128" i="3" l="1"/>
  <c r="J130" i="3"/>
  <c r="J134" i="3" s="1"/>
  <c r="F130" i="3"/>
  <c r="F132" i="3" s="1"/>
  <c r="J60" i="1"/>
  <c r="J60" i="4" s="1"/>
  <c r="E65" i="3"/>
  <c r="K65" i="3" s="1"/>
  <c r="K63" i="3"/>
  <c r="V122" i="3" s="1"/>
  <c r="E117" i="3"/>
  <c r="E115" i="3"/>
  <c r="K115" i="3" s="1"/>
  <c r="H119" i="3"/>
  <c r="H128" i="3"/>
  <c r="H130" i="3" s="1"/>
  <c r="H132" i="3" s="1"/>
  <c r="I119" i="3"/>
  <c r="I128" i="3"/>
  <c r="I130" i="3" s="1"/>
  <c r="I132" i="3" s="1"/>
  <c r="G119" i="3"/>
  <c r="G128" i="3"/>
  <c r="G130" i="3" s="1"/>
  <c r="G132" i="3" s="1"/>
  <c r="E38" i="4"/>
  <c r="J38" i="1"/>
  <c r="J62" i="1" s="1"/>
  <c r="E37" i="4"/>
  <c r="J37" i="1"/>
  <c r="I53" i="1"/>
  <c r="I53" i="4" s="1"/>
  <c r="I29" i="4"/>
  <c r="J53" i="1"/>
  <c r="J53" i="4" s="1"/>
  <c r="J29" i="4"/>
  <c r="J59" i="1"/>
  <c r="J59" i="4" s="1"/>
  <c r="J35" i="4"/>
  <c r="J49" i="1"/>
  <c r="J49" i="4" s="1"/>
  <c r="J25" i="4"/>
  <c r="F47" i="1"/>
  <c r="F47" i="4" s="1"/>
  <c r="F23" i="4"/>
  <c r="I51" i="1"/>
  <c r="I51" i="4" s="1"/>
  <c r="I27" i="4"/>
  <c r="H59" i="1"/>
  <c r="H59" i="4" s="1"/>
  <c r="H35" i="4"/>
  <c r="H49" i="1"/>
  <c r="H49" i="4" s="1"/>
  <c r="H25" i="4"/>
  <c r="J45" i="1"/>
  <c r="J45" i="4" s="1"/>
  <c r="J21" i="4"/>
  <c r="H58" i="4"/>
  <c r="H34" i="4"/>
  <c r="I45" i="1"/>
  <c r="I45" i="4" s="1"/>
  <c r="I21" i="4"/>
  <c r="E50" i="1"/>
  <c r="E50" i="4" s="1"/>
  <c r="E26" i="4"/>
  <c r="G50" i="1"/>
  <c r="G50" i="4" s="1"/>
  <c r="G26" i="4"/>
  <c r="I60" i="1"/>
  <c r="I60" i="4" s="1"/>
  <c r="I36" i="4"/>
  <c r="I57" i="4"/>
  <c r="I33" i="4"/>
  <c r="F45" i="1"/>
  <c r="F45" i="4" s="1"/>
  <c r="F21" i="4"/>
  <c r="H56" i="4"/>
  <c r="H32" i="4"/>
  <c r="F52" i="1"/>
  <c r="F52" i="4" s="1"/>
  <c r="F28" i="4"/>
  <c r="G55" i="4"/>
  <c r="G31" i="4"/>
  <c r="I52" i="1"/>
  <c r="I52" i="4" s="1"/>
  <c r="I28" i="4"/>
  <c r="J44" i="1"/>
  <c r="J44" i="4" s="1"/>
  <c r="J20" i="4"/>
  <c r="E54" i="1"/>
  <c r="E54" i="4" s="1"/>
  <c r="E30" i="4"/>
  <c r="H52" i="1"/>
  <c r="H52" i="4" s="1"/>
  <c r="H28" i="4"/>
  <c r="I46" i="1"/>
  <c r="I46" i="4" s="1"/>
  <c r="I22" i="4"/>
  <c r="E56" i="4"/>
  <c r="E32" i="4"/>
  <c r="E45" i="1"/>
  <c r="E45" i="4" s="1"/>
  <c r="E21" i="4"/>
  <c r="J58" i="4"/>
  <c r="J34" i="4"/>
  <c r="E57" i="4"/>
  <c r="E33" i="4"/>
  <c r="F44" i="1"/>
  <c r="F44" i="4" s="1"/>
  <c r="F20" i="4"/>
  <c r="G56" i="4"/>
  <c r="G32" i="4"/>
  <c r="F56" i="4"/>
  <c r="F32" i="4"/>
  <c r="H47" i="1"/>
  <c r="H47" i="4" s="1"/>
  <c r="H23" i="4"/>
  <c r="E52" i="1"/>
  <c r="E52" i="4" s="1"/>
  <c r="E28" i="4"/>
  <c r="H45" i="1"/>
  <c r="H45" i="4" s="1"/>
  <c r="H21" i="4"/>
  <c r="G59" i="1"/>
  <c r="G59" i="4" s="1"/>
  <c r="G35" i="4"/>
  <c r="F50" i="1"/>
  <c r="F50" i="4" s="1"/>
  <c r="F26" i="4"/>
  <c r="G49" i="1"/>
  <c r="G49" i="4" s="1"/>
  <c r="G25" i="4"/>
  <c r="J50" i="1"/>
  <c r="J50" i="4" s="1"/>
  <c r="J26" i="4"/>
  <c r="E55" i="4"/>
  <c r="E31" i="4"/>
  <c r="E46" i="1"/>
  <c r="E46" i="4" s="1"/>
  <c r="E22" i="4"/>
  <c r="I50" i="1"/>
  <c r="I50" i="4" s="1"/>
  <c r="I26" i="4"/>
  <c r="J46" i="1"/>
  <c r="J46" i="4" s="1"/>
  <c r="J22" i="4"/>
  <c r="H44" i="1"/>
  <c r="H44" i="4" s="1"/>
  <c r="H20" i="4"/>
  <c r="H51" i="1"/>
  <c r="H51" i="4" s="1"/>
  <c r="H27" i="4"/>
  <c r="G53" i="1"/>
  <c r="G53" i="4" s="1"/>
  <c r="G29" i="4"/>
  <c r="G61" i="1"/>
  <c r="G61" i="4" s="1"/>
  <c r="G37" i="4"/>
  <c r="H50" i="1"/>
  <c r="H50" i="4" s="1"/>
  <c r="H26" i="4"/>
  <c r="J55" i="4"/>
  <c r="J31" i="4"/>
  <c r="G46" i="1"/>
  <c r="G46" i="4" s="1"/>
  <c r="G22" i="4"/>
  <c r="G57" i="4"/>
  <c r="G33" i="4"/>
  <c r="E53" i="1"/>
  <c r="E53" i="4" s="1"/>
  <c r="E29" i="4"/>
  <c r="G48" i="1"/>
  <c r="G48" i="4" s="1"/>
  <c r="G24" i="4"/>
  <c r="I62" i="1"/>
  <c r="I62" i="4" s="1"/>
  <c r="I38" i="4"/>
  <c r="I47" i="1"/>
  <c r="I47" i="4" s="1"/>
  <c r="I23" i="4"/>
  <c r="H53" i="1"/>
  <c r="H53" i="4" s="1"/>
  <c r="H29" i="4"/>
  <c r="I49" i="1"/>
  <c r="I49" i="4" s="1"/>
  <c r="I25" i="4"/>
  <c r="F61" i="1"/>
  <c r="F61" i="4" s="1"/>
  <c r="F37" i="4"/>
  <c r="J54" i="1"/>
  <c r="J54" i="4" s="1"/>
  <c r="J30" i="4"/>
  <c r="J47" i="1"/>
  <c r="J47" i="4" s="1"/>
  <c r="J23" i="4"/>
  <c r="H55" i="4"/>
  <c r="H31" i="4"/>
  <c r="F48" i="1"/>
  <c r="F48" i="4" s="1"/>
  <c r="F24" i="4"/>
  <c r="J57" i="4"/>
  <c r="J33" i="4"/>
  <c r="G62" i="1"/>
  <c r="G62" i="4" s="1"/>
  <c r="G38" i="4"/>
  <c r="F54" i="1"/>
  <c r="F54" i="4" s="1"/>
  <c r="F30" i="4"/>
  <c r="G51" i="1"/>
  <c r="G51" i="4" s="1"/>
  <c r="G27" i="4"/>
  <c r="H60" i="1"/>
  <c r="H60" i="4" s="1"/>
  <c r="H36" i="4"/>
  <c r="H54" i="1"/>
  <c r="H54" i="4" s="1"/>
  <c r="H30" i="4"/>
  <c r="E47" i="1"/>
  <c r="E47" i="4" s="1"/>
  <c r="E23" i="4"/>
  <c r="F62" i="1"/>
  <c r="F62" i="4" s="1"/>
  <c r="F38" i="4"/>
  <c r="E49" i="1"/>
  <c r="E49" i="4" s="1"/>
  <c r="E25" i="4"/>
  <c r="I54" i="1"/>
  <c r="I54" i="4" s="1"/>
  <c r="I30" i="4"/>
  <c r="H48" i="1"/>
  <c r="H48" i="4" s="1"/>
  <c r="H24" i="4"/>
  <c r="E58" i="4"/>
  <c r="G58" i="4"/>
  <c r="G34" i="4"/>
  <c r="F49" i="1"/>
  <c r="F49" i="4" s="1"/>
  <c r="F25" i="4"/>
  <c r="F53" i="1"/>
  <c r="F53" i="4" s="1"/>
  <c r="F29" i="4"/>
  <c r="I58" i="4"/>
  <c r="I34" i="4"/>
  <c r="G52" i="1"/>
  <c r="G52" i="4" s="1"/>
  <c r="G28" i="4"/>
  <c r="G60" i="1"/>
  <c r="G60" i="4" s="1"/>
  <c r="G36" i="4"/>
  <c r="J51" i="1"/>
  <c r="J51" i="4" s="1"/>
  <c r="J27" i="4"/>
  <c r="J48" i="1"/>
  <c r="J48" i="4" s="1"/>
  <c r="J24" i="4"/>
  <c r="F46" i="1"/>
  <c r="F46" i="4" s="1"/>
  <c r="F22" i="4"/>
  <c r="E44" i="1"/>
  <c r="E44" i="4" s="1"/>
  <c r="E20" i="4"/>
  <c r="H61" i="1"/>
  <c r="H61" i="4" s="1"/>
  <c r="H37" i="4"/>
  <c r="G44" i="1"/>
  <c r="G44" i="4" s="1"/>
  <c r="G20" i="4"/>
  <c r="I44" i="1"/>
  <c r="I44" i="4" s="1"/>
  <c r="I20" i="4"/>
  <c r="H46" i="1"/>
  <c r="H46" i="4" s="1"/>
  <c r="H22" i="4"/>
  <c r="F57" i="4"/>
  <c r="F33" i="4"/>
  <c r="G54" i="1"/>
  <c r="G54" i="4" s="1"/>
  <c r="G30" i="4"/>
  <c r="F60" i="1"/>
  <c r="F60" i="4" s="1"/>
  <c r="F36" i="4"/>
  <c r="F51" i="1"/>
  <c r="F51" i="4" s="1"/>
  <c r="F27" i="4"/>
  <c r="E48" i="1"/>
  <c r="E48" i="4" s="1"/>
  <c r="E24" i="4"/>
  <c r="E51" i="1"/>
  <c r="E51" i="4" s="1"/>
  <c r="E27" i="4"/>
  <c r="G45" i="1"/>
  <c r="G45" i="4" s="1"/>
  <c r="G21" i="4"/>
  <c r="F59" i="1"/>
  <c r="F59" i="4" s="1"/>
  <c r="F35" i="4"/>
  <c r="F58" i="4"/>
  <c r="F34" i="4"/>
  <c r="I59" i="1"/>
  <c r="I59" i="4" s="1"/>
  <c r="I35" i="4"/>
  <c r="I55" i="4"/>
  <c r="I31" i="4"/>
  <c r="F55" i="4"/>
  <c r="F31" i="4"/>
  <c r="G47" i="1"/>
  <c r="G47" i="4" s="1"/>
  <c r="G23" i="4"/>
  <c r="I56" i="4"/>
  <c r="I32" i="4"/>
  <c r="I48" i="1"/>
  <c r="I48" i="4" s="1"/>
  <c r="I24" i="4"/>
  <c r="J56" i="4"/>
  <c r="J32" i="4"/>
  <c r="G43" i="1"/>
  <c r="G43" i="4" s="1"/>
  <c r="K18" i="1"/>
  <c r="K18" i="4" s="1"/>
  <c r="J43" i="1"/>
  <c r="J43" i="4" s="1"/>
  <c r="J19" i="4"/>
  <c r="E43" i="1"/>
  <c r="E43" i="4" s="1"/>
  <c r="E19" i="4"/>
  <c r="F43" i="1"/>
  <c r="F43" i="4" s="1"/>
  <c r="F19" i="4"/>
  <c r="H43" i="1"/>
  <c r="H43" i="4" s="1"/>
  <c r="H19" i="4"/>
  <c r="I43" i="1"/>
  <c r="I43" i="4" s="1"/>
  <c r="I19" i="4"/>
  <c r="J42" i="1"/>
  <c r="J42" i="4" s="1"/>
  <c r="J18" i="4"/>
  <c r="I42" i="1"/>
  <c r="I42" i="4" s="1"/>
  <c r="H42" i="1"/>
  <c r="H42" i="4" s="1"/>
  <c r="H18" i="4"/>
  <c r="G42" i="1"/>
  <c r="G42" i="4" s="1"/>
  <c r="G18" i="4"/>
  <c r="F42" i="1"/>
  <c r="F42" i="4" s="1"/>
  <c r="F18" i="4"/>
  <c r="E42" i="1"/>
  <c r="E42" i="4" s="1"/>
  <c r="E18" i="4"/>
  <c r="K36" i="1"/>
  <c r="K36" i="4" s="1"/>
  <c r="K27" i="1"/>
  <c r="K27" i="4" s="1"/>
  <c r="E62" i="1"/>
  <c r="E62" i="4" s="1"/>
  <c r="K32" i="1"/>
  <c r="K32" i="4" s="1"/>
  <c r="K19" i="1"/>
  <c r="K19" i="4" s="1"/>
  <c r="E61" i="1"/>
  <c r="E61" i="4" s="1"/>
  <c r="K24" i="1"/>
  <c r="K24" i="4" s="1"/>
  <c r="E59" i="1"/>
  <c r="E59" i="4" s="1"/>
  <c r="K22" i="1"/>
  <c r="K22" i="4" s="1"/>
  <c r="E60" i="1"/>
  <c r="K23" i="1"/>
  <c r="K23" i="4" s="1"/>
  <c r="H57" i="4"/>
  <c r="H39" i="1"/>
  <c r="E39" i="1"/>
  <c r="I39" i="1"/>
  <c r="G39" i="1"/>
  <c r="F39" i="1"/>
  <c r="F134" i="3" l="1"/>
  <c r="I134" i="3"/>
  <c r="H134" i="3"/>
  <c r="G134" i="3"/>
  <c r="M115" i="3"/>
  <c r="M117" i="3"/>
  <c r="M65" i="3"/>
  <c r="J61" i="1"/>
  <c r="K61" i="1" s="1"/>
  <c r="J37" i="4"/>
  <c r="E119" i="3"/>
  <c r="K119" i="3" s="1"/>
  <c r="E128" i="3"/>
  <c r="E130" i="3" s="1"/>
  <c r="K117" i="3"/>
  <c r="I39" i="4"/>
  <c r="K47" i="1"/>
  <c r="K47" i="4" s="1"/>
  <c r="K46" i="1"/>
  <c r="K46" i="4" s="1"/>
  <c r="E39" i="4"/>
  <c r="K49" i="1"/>
  <c r="K49" i="4" s="1"/>
  <c r="K60" i="1"/>
  <c r="K60" i="4" s="1"/>
  <c r="E60" i="4"/>
  <c r="E63" i="4" s="1"/>
  <c r="K48" i="1"/>
  <c r="K48" i="4" s="1"/>
  <c r="J62" i="4"/>
  <c r="J38" i="4"/>
  <c r="G39" i="4"/>
  <c r="K55" i="1"/>
  <c r="K55" i="4" s="1"/>
  <c r="G63" i="4"/>
  <c r="H63" i="4"/>
  <c r="H39" i="4"/>
  <c r="I63" i="4"/>
  <c r="F39" i="4"/>
  <c r="F63" i="4"/>
  <c r="I63" i="1"/>
  <c r="I117" i="1" s="1"/>
  <c r="G63" i="1"/>
  <c r="G117" i="1" s="1"/>
  <c r="G119" i="1" s="1"/>
  <c r="F63" i="1"/>
  <c r="K29" i="1"/>
  <c r="K29" i="4" s="1"/>
  <c r="K59" i="1"/>
  <c r="K59" i="4" s="1"/>
  <c r="K35" i="1"/>
  <c r="K35" i="4" s="1"/>
  <c r="K43" i="1"/>
  <c r="K43" i="4" s="1"/>
  <c r="K52" i="1"/>
  <c r="K52" i="4" s="1"/>
  <c r="K53" i="1"/>
  <c r="K53" i="4" s="1"/>
  <c r="K50" i="1"/>
  <c r="K50" i="4" s="1"/>
  <c r="K34" i="1"/>
  <c r="K34" i="4" s="1"/>
  <c r="K33" i="1"/>
  <c r="K33" i="4" s="1"/>
  <c r="K28" i="1"/>
  <c r="K28" i="4" s="1"/>
  <c r="K37" i="1"/>
  <c r="K37" i="4" s="1"/>
  <c r="K38" i="1"/>
  <c r="K38" i="4" s="1"/>
  <c r="K57" i="1"/>
  <c r="K57" i="4" s="1"/>
  <c r="K20" i="1"/>
  <c r="K20" i="4" s="1"/>
  <c r="K25" i="1"/>
  <c r="K25" i="4" s="1"/>
  <c r="K44" i="1"/>
  <c r="K44" i="4" s="1"/>
  <c r="K56" i="1"/>
  <c r="K56" i="4" s="1"/>
  <c r="K30" i="1"/>
  <c r="K30" i="4" s="1"/>
  <c r="K58" i="1"/>
  <c r="K58" i="4" s="1"/>
  <c r="K45" i="1"/>
  <c r="K45" i="4" s="1"/>
  <c r="K31" i="1"/>
  <c r="K31" i="4" s="1"/>
  <c r="K26" i="1"/>
  <c r="K26" i="4" s="1"/>
  <c r="K54" i="1"/>
  <c r="K54" i="4" s="1"/>
  <c r="K21" i="1"/>
  <c r="K21" i="4" s="1"/>
  <c r="J39" i="1"/>
  <c r="K51" i="1"/>
  <c r="K51" i="4" s="1"/>
  <c r="E63" i="1"/>
  <c r="E119" i="1" s="1"/>
  <c r="H63" i="1"/>
  <c r="H65" i="1" s="1"/>
  <c r="G124" i="4" l="1"/>
  <c r="F124" i="4"/>
  <c r="F126" i="4" s="1"/>
  <c r="E124" i="4"/>
  <c r="H124" i="4"/>
  <c r="I124" i="4"/>
  <c r="J61" i="4"/>
  <c r="J63" i="4" s="1"/>
  <c r="F117" i="1"/>
  <c r="F119" i="1" s="1"/>
  <c r="M119" i="3"/>
  <c r="M128" i="3"/>
  <c r="K128" i="3"/>
  <c r="I119" i="1"/>
  <c r="F122" i="4"/>
  <c r="E122" i="4"/>
  <c r="G122" i="4"/>
  <c r="H122" i="4"/>
  <c r="I122" i="4"/>
  <c r="G65" i="4"/>
  <c r="F65" i="4"/>
  <c r="E65" i="4"/>
  <c r="H65" i="4"/>
  <c r="I65" i="4"/>
  <c r="H115" i="1"/>
  <c r="G115" i="1"/>
  <c r="J39" i="4"/>
  <c r="K39" i="4" s="1"/>
  <c r="I115" i="1"/>
  <c r="F115" i="1"/>
  <c r="G65" i="1"/>
  <c r="K39" i="1"/>
  <c r="E65" i="1"/>
  <c r="I65" i="1"/>
  <c r="F65" i="1"/>
  <c r="M39" i="4"/>
  <c r="K61" i="4"/>
  <c r="K62" i="1"/>
  <c r="K62" i="4" s="1"/>
  <c r="G128" i="1"/>
  <c r="G130" i="1" s="1"/>
  <c r="G138" i="4" s="1"/>
  <c r="I128" i="1"/>
  <c r="E128" i="1"/>
  <c r="E130" i="1" s="1"/>
  <c r="E138" i="4" s="1"/>
  <c r="M39" i="1"/>
  <c r="H117" i="1"/>
  <c r="J63" i="1"/>
  <c r="K63" i="1" s="1"/>
  <c r="K42" i="1"/>
  <c r="F128" i="1" l="1"/>
  <c r="F130" i="1" s="1"/>
  <c r="F138" i="4" s="1"/>
  <c r="I130" i="1"/>
  <c r="V125" i="3"/>
  <c r="M130" i="3"/>
  <c r="H119" i="1"/>
  <c r="K119" i="1" s="1"/>
  <c r="H128" i="1"/>
  <c r="H130" i="1" s="1"/>
  <c r="H138" i="4" s="1"/>
  <c r="E132" i="3"/>
  <c r="K132" i="3" s="1"/>
  <c r="K130" i="3"/>
  <c r="E134" i="3"/>
  <c r="K134" i="3" s="1"/>
  <c r="F136" i="4"/>
  <c r="M115" i="1"/>
  <c r="G136" i="4"/>
  <c r="G126" i="4"/>
  <c r="I136" i="4"/>
  <c r="I126" i="4"/>
  <c r="H136" i="4"/>
  <c r="H126" i="4"/>
  <c r="E126" i="4"/>
  <c r="J124" i="4"/>
  <c r="J136" i="4" s="1"/>
  <c r="K122" i="4"/>
  <c r="J65" i="4"/>
  <c r="K65" i="4"/>
  <c r="K63" i="4"/>
  <c r="M65" i="4" s="1"/>
  <c r="E134" i="1"/>
  <c r="E132" i="1"/>
  <c r="K115" i="1"/>
  <c r="M117" i="1"/>
  <c r="G134" i="1"/>
  <c r="G132" i="1"/>
  <c r="E136" i="4"/>
  <c r="K65" i="1"/>
  <c r="J65" i="1"/>
  <c r="M65" i="1"/>
  <c r="M63" i="1"/>
  <c r="K42" i="4"/>
  <c r="M63" i="4" s="1"/>
  <c r="V122" i="1"/>
  <c r="J117" i="1"/>
  <c r="F132" i="1" l="1"/>
  <c r="F134" i="1"/>
  <c r="I132" i="1"/>
  <c r="I138" i="4"/>
  <c r="I142" i="4" s="1"/>
  <c r="I134" i="1"/>
  <c r="F140" i="4"/>
  <c r="K136" i="3"/>
  <c r="F142" i="4"/>
  <c r="V123" i="3"/>
  <c r="V124" i="3" s="1"/>
  <c r="M132" i="3"/>
  <c r="M134" i="3"/>
  <c r="K126" i="4"/>
  <c r="K124" i="4"/>
  <c r="M126" i="4" s="1"/>
  <c r="G142" i="4"/>
  <c r="G140" i="4"/>
  <c r="H142" i="4"/>
  <c r="H140" i="4"/>
  <c r="E142" i="4"/>
  <c r="E140" i="4"/>
  <c r="V129" i="4"/>
  <c r="K136" i="4"/>
  <c r="M122" i="4"/>
  <c r="M124" i="4"/>
  <c r="H134" i="1"/>
  <c r="H132" i="1"/>
  <c r="J128" i="1"/>
  <c r="K117" i="1"/>
  <c r="L3" i="1"/>
  <c r="K132" i="1" l="1"/>
  <c r="I140" i="4"/>
  <c r="K140" i="4" s="1"/>
  <c r="T20" i="1"/>
  <c r="T23" i="1"/>
  <c r="T25" i="1"/>
  <c r="T26" i="1"/>
  <c r="T29" i="1"/>
  <c r="T19" i="1"/>
  <c r="T21" i="1"/>
  <c r="T22" i="1"/>
  <c r="T24" i="1"/>
  <c r="T27" i="1"/>
  <c r="T28" i="1"/>
  <c r="T30" i="1"/>
  <c r="T18" i="1"/>
  <c r="K128" i="1"/>
  <c r="J130" i="1"/>
  <c r="M136" i="4"/>
  <c r="V133" i="4"/>
  <c r="M138" i="4"/>
  <c r="M119" i="1"/>
  <c r="M128" i="1"/>
  <c r="J134" i="1" l="1"/>
  <c r="K134" i="1" s="1"/>
  <c r="O142" i="4" s="1"/>
  <c r="J138" i="4"/>
  <c r="M130" i="1"/>
  <c r="V126" i="1"/>
  <c r="K130" i="1"/>
  <c r="K135" i="3" l="1"/>
  <c r="K138" i="3" s="1"/>
  <c r="K136" i="1"/>
  <c r="K137" i="1" s="1"/>
  <c r="V125" i="1"/>
  <c r="J142" i="4"/>
  <c r="K142" i="4" s="1"/>
  <c r="K138" i="4"/>
  <c r="M132" i="1"/>
  <c r="M134" i="1"/>
  <c r="V123" i="1"/>
  <c r="V124" i="1" s="1"/>
  <c r="K137" i="3" l="1"/>
  <c r="V130" i="4"/>
  <c r="V131" i="4" s="1"/>
  <c r="M142" i="4"/>
  <c r="M14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Hess, Cody M</author>
  </authors>
  <commentList>
    <comment ref="C41" authorId="0" shapeId="0" xr:uid="{089A005A-32B0-4E9A-80A9-97EE2DD5262D}">
      <text>
        <r>
          <rPr>
            <b/>
            <sz val="9"/>
            <color indexed="81"/>
            <rFont val="Tahoma"/>
            <family val="2"/>
          </rPr>
          <t>Hess, Cody M:</t>
        </r>
        <r>
          <rPr>
            <sz val="9"/>
            <color indexed="81"/>
            <rFont val="Tahoma"/>
            <family val="2"/>
          </rPr>
          <t xml:space="preserve">
https://fa.oregonstate.edu/budget/budget-development-resources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Hess, Cody M</author>
  </authors>
  <commentList>
    <comment ref="C41" authorId="0" shapeId="0" xr:uid="{0EB24885-57A2-4379-96FE-5CFB54F5C34B}">
      <text>
        <r>
          <rPr>
            <b/>
            <sz val="9"/>
            <color indexed="81"/>
            <rFont val="Tahoma"/>
            <family val="2"/>
          </rPr>
          <t>Hess, Cody M:</t>
        </r>
        <r>
          <rPr>
            <sz val="9"/>
            <color indexed="81"/>
            <rFont val="Tahoma"/>
            <family val="2"/>
          </rPr>
          <t xml:space="preserve">
https://fa.oregonstate.edu/budget/budget-development-resources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Hess, Cody M</author>
  </authors>
  <commentList>
    <comment ref="C41" authorId="0" shapeId="0" xr:uid="{D92156DF-D728-42D3-A79A-C7ADCC531838}">
      <text>
        <r>
          <rPr>
            <b/>
            <sz val="9"/>
            <color indexed="81"/>
            <rFont val="Tahoma"/>
            <family val="2"/>
          </rPr>
          <t>Hess, Cody M:</t>
        </r>
        <r>
          <rPr>
            <sz val="9"/>
            <color indexed="81"/>
            <rFont val="Tahoma"/>
            <family val="2"/>
          </rPr>
          <t xml:space="preserve">
https://fa.oregonstate.edu/budget/budget-development-resources</t>
        </r>
      </text>
    </comment>
  </commentList>
</comments>
</file>

<file path=xl/sharedStrings.xml><?xml version="1.0" encoding="utf-8"?>
<sst xmlns="http://schemas.openxmlformats.org/spreadsheetml/2006/main" count="496" uniqueCount="187">
  <si>
    <t xml:space="preserve">PROPOSAL SUMMARY BUDGET </t>
  </si>
  <si>
    <t>541-737-xxxx</t>
  </si>
  <si>
    <t>PI:</t>
  </si>
  <si>
    <t>Date Start:</t>
  </si>
  <si>
    <t>Agency:</t>
  </si>
  <si>
    <t>Brief Title:</t>
  </si>
  <si>
    <t>Dept:</t>
  </si>
  <si>
    <t>Date End:</t>
  </si>
  <si>
    <t>Months:</t>
  </si>
  <si>
    <t>Due Date</t>
  </si>
  <si>
    <t>INFLAT. RATE</t>
  </si>
  <si>
    <t xml:space="preserve">        </t>
  </si>
  <si>
    <t>OPE INFLAT. RATE</t>
  </si>
  <si>
    <t>GRA OPE INFLAT. RATE</t>
  </si>
  <si>
    <t>OVERHEAD RATES restricted)</t>
  </si>
  <si>
    <t>ACTIVE YEARS</t>
  </si>
  <si>
    <t xml:space="preserve">  ITEM</t>
  </si>
  <si>
    <t xml:space="preserve">   </t>
  </si>
  <si>
    <t xml:space="preserve">  YEAR 1</t>
  </si>
  <si>
    <t xml:space="preserve">  YEAR 2</t>
  </si>
  <si>
    <t xml:space="preserve">  YEAR 3</t>
  </si>
  <si>
    <t xml:space="preserve">  YEAR 4</t>
  </si>
  <si>
    <t xml:space="preserve">  YEAR 5</t>
    <phoneticPr fontId="0" type="noConversion"/>
  </si>
  <si>
    <t xml:space="preserve">  TOTAL</t>
  </si>
  <si>
    <t>Mos/Yr</t>
  </si>
  <si>
    <t>Salary</t>
  </si>
  <si>
    <t>Base Salary</t>
  </si>
  <si>
    <t>FTE PER YEAR</t>
  </si>
  <si>
    <t>Y1</t>
  </si>
  <si>
    <t>Y2</t>
  </si>
  <si>
    <t>Y3</t>
  </si>
  <si>
    <t>Y4</t>
  </si>
  <si>
    <t>Y5</t>
  </si>
  <si>
    <t xml:space="preserve">Name - Type </t>
  </si>
  <si>
    <t>GRA-Masters (0.49 FTE)</t>
  </si>
  <si>
    <t>GRA-PhD (0.49 FTE)</t>
  </si>
  <si>
    <t>SALARY TOTAL</t>
  </si>
  <si>
    <t>Months</t>
  </si>
  <si>
    <t>FTE %</t>
  </si>
  <si>
    <t>Total Project</t>
  </si>
  <si>
    <t>SALARIES</t>
  </si>
  <si>
    <t>OPE/BENEFITS</t>
  </si>
  <si>
    <t>Person 2</t>
  </si>
  <si>
    <t>Person 3</t>
  </si>
  <si>
    <t>Person 4</t>
  </si>
  <si>
    <t>Person 5</t>
  </si>
  <si>
    <t>Person 6</t>
  </si>
  <si>
    <t xml:space="preserve">Person 7 </t>
  </si>
  <si>
    <t>Person 8</t>
  </si>
  <si>
    <t>Person 9</t>
  </si>
  <si>
    <t>Person 10</t>
  </si>
  <si>
    <t>Person 11</t>
  </si>
  <si>
    <t>BENEFIT TOTAL</t>
  </si>
  <si>
    <t>TRAVEL</t>
  </si>
  <si>
    <t>Domestic</t>
  </si>
  <si>
    <t>Foreign</t>
  </si>
  <si>
    <t>TRAVEL TOTAL</t>
  </si>
  <si>
    <t>*https://hr.oregonstate.edu/policies-procedures/administrators/classification-compensation/new-oregon-minimum-wage-rate-summary</t>
  </si>
  <si>
    <t>OTHER DIRECT COSTS</t>
  </si>
  <si>
    <t>Materials &amp; Supplies</t>
  </si>
  <si>
    <t>(List)</t>
  </si>
  <si>
    <t>Publication Costs</t>
  </si>
  <si>
    <t>Consultant Services</t>
  </si>
  <si>
    <t>ADP/Computer Services</t>
  </si>
  <si>
    <t>Facility Rentals/User Fees</t>
  </si>
  <si>
    <t>Alterations and Renovations</t>
  </si>
  <si>
    <t>Other</t>
  </si>
  <si>
    <t>OTHER DIRECT COSTS TOTAL</t>
  </si>
  <si>
    <t>SUBAWARDS</t>
  </si>
  <si>
    <t>Agency 1</t>
  </si>
  <si>
    <t>Agency 2</t>
  </si>
  <si>
    <t>Agency 3</t>
  </si>
  <si>
    <t>Agency 4</t>
  </si>
  <si>
    <t>Agency 5</t>
  </si>
  <si>
    <t>Direct Costs</t>
  </si>
  <si>
    <t>Indirect Costs</t>
  </si>
  <si>
    <t>SUBAWARD TOTAL</t>
  </si>
  <si>
    <t>Tuition rates increasing 4.5% annually</t>
  </si>
  <si>
    <t>OSU Tuition</t>
  </si>
  <si>
    <t>TOTAL DIRECT COSTS</t>
  </si>
  <si>
    <t>Exclusions</t>
  </si>
  <si>
    <t>Tuition</t>
  </si>
  <si>
    <t>EQUIPMENT</t>
  </si>
  <si>
    <t>EQUIPMENT TOTAL</t>
  </si>
  <si>
    <t>Participant Support</t>
  </si>
  <si>
    <t>PARTICIPANT SUPPORT TOTAL</t>
  </si>
  <si>
    <t>Equipment</t>
  </si>
  <si>
    <t>Subcontracts over $25k</t>
  </si>
  <si>
    <t>Tuition/Fees/Health Insurance</t>
  </si>
  <si>
    <t>Stipent</t>
  </si>
  <si>
    <t>Travel</t>
  </si>
  <si>
    <t>Subsistence</t>
  </si>
  <si>
    <t>TOTAL EXCLUSIONS</t>
  </si>
  <si>
    <t>MODIFIED TOTAL DIRECT COSTS</t>
  </si>
  <si>
    <t>Total M&amp;S</t>
  </si>
  <si>
    <t>Data Input</t>
  </si>
  <si>
    <t>Category Headers</t>
  </si>
  <si>
    <t>Subaward Data</t>
  </si>
  <si>
    <t>YEAR 6</t>
  </si>
  <si>
    <t>Y6</t>
  </si>
  <si>
    <t>MTDC</t>
  </si>
  <si>
    <t>TFFA CHECK</t>
  </si>
  <si>
    <t>*Check F&amp;A</t>
  </si>
  <si>
    <t>TOTAL DC</t>
  </si>
  <si>
    <t>TOTAL IC</t>
  </si>
  <si>
    <t>TFFA ALLOWABLE</t>
  </si>
  <si>
    <t>TOTAL PROJECT</t>
  </si>
  <si>
    <t>TOTAL PROJECT COSTS</t>
  </si>
  <si>
    <t>*May need to update rate if using off-campus or other project</t>
  </si>
  <si>
    <t>Total M&amp;S Subtotal</t>
  </si>
  <si>
    <t>Monthly Rate</t>
  </si>
  <si>
    <t>DOE RATES &amp; HOURS</t>
  </si>
  <si>
    <t>Total</t>
  </si>
  <si>
    <t>Check</t>
  </si>
  <si>
    <t>Annual Monthly Salary Base (USDA R&amp;R Budget)</t>
  </si>
  <si>
    <t>SALARY &amp; BENEFITS TOTAL</t>
  </si>
  <si>
    <t>OVERHEAD RATES (restricted)</t>
  </si>
  <si>
    <t>OSU DIRECT COSTS</t>
  </si>
  <si>
    <t>TOTAL PROJECT DIRECT COSTS</t>
  </si>
  <si>
    <t>OSU Indirect Costs</t>
  </si>
  <si>
    <t>TOTAL PROJECT DIRECT COSTS LESS SUBAWARD INDIRECTS</t>
  </si>
  <si>
    <t>TOTAL INDIRECT COSTS (including Subs indirects)</t>
  </si>
  <si>
    <t>Travel Estimator - Workshop / Conferences</t>
  </si>
  <si>
    <t>Travel Estimator - Regional</t>
  </si>
  <si>
    <t>Item</t>
  </si>
  <si>
    <t>Cost</t>
  </si>
  <si>
    <t># of Units</t>
  </si>
  <si>
    <t>Subtotal</t>
  </si>
  <si>
    <t>Registration</t>
  </si>
  <si>
    <t>Motor Pool**</t>
  </si>
  <si>
    <t>Airfare</t>
  </si>
  <si>
    <t>MP Mileage**</t>
  </si>
  <si>
    <t>Lodging</t>
  </si>
  <si>
    <t>Personal Mileage</t>
  </si>
  <si>
    <t>Per diem</t>
  </si>
  <si>
    <t>Incidentals*</t>
  </si>
  <si>
    <t>Total per trip</t>
  </si>
  <si>
    <t>*Ground transport, taxes, parking, etc.)</t>
  </si>
  <si>
    <t>INSTRUCTIONS</t>
  </si>
  <si>
    <t>General proposal information:</t>
  </si>
  <si>
    <t>a.</t>
  </si>
  <si>
    <t>Fill in the header information in rows 2 - 5</t>
  </si>
  <si>
    <t>b.</t>
  </si>
  <si>
    <t>c.</t>
  </si>
  <si>
    <t>d.</t>
  </si>
  <si>
    <t>e.</t>
  </si>
  <si>
    <t>f.</t>
  </si>
  <si>
    <t>Make sure each active budget year has a "1" in row 10 (as opposed to a "0" which will block out all payroll calculations for that particular year)</t>
  </si>
  <si>
    <t>Personnel:</t>
  </si>
  <si>
    <t>i.</t>
  </si>
  <si>
    <t>the idea is that you can easily manipulate salary support funds (as opposed to repeatedly doing manual calculations) to determine what will fit into the budget</t>
  </si>
  <si>
    <t>ii.</t>
  </si>
  <si>
    <t>OPE rates will be calculated automatically for you based on FTE estimates posted on the Budget &amp; Fiscal Planning website (http://oregonstate.edu/budget/ope-tables);</t>
  </si>
  <si>
    <t>Other direct costs:</t>
  </si>
  <si>
    <t>One exception is the formula to add up several items (currently up to 5 separate) under materials &amp; supplies specifically as this category is often broken up into multiple items on the budget justification</t>
  </si>
  <si>
    <t>Determine the inflation rate that you would like to use for salary (cells E7, F7, G7, H7, I7, J7)</t>
  </si>
  <si>
    <t>Determine the inflation rate that you would like to use for OPE (cells E8, F8, G8, H8, I8, J8)</t>
  </si>
  <si>
    <t>The GRA OPE Inflation rate should be listed at 8% (1.08) based on the OSP website</t>
  </si>
  <si>
    <t>Key in the appropriate overhead rate to use for the sponsored funds (E10, F10, G10, H10, I10, J10) and for match budget (most over OSU negotiated rate of 46%; E10, F10, G10, H10, I10, J10)</t>
  </si>
  <si>
    <t xml:space="preserve">Use columns M - R for FTE rates (which correspond to the formulas in columns E - J); </t>
  </si>
  <si>
    <t xml:space="preserve">you can change these by overriding the formulas in cells C41 - C59 if you wish and the calculations in columns D - M will still work </t>
  </si>
  <si>
    <t>List the personnel, appointment months (9 or 12 - if applicable) and associated base salary rate that will be supported on this project in cells A17 - C37; it is acceptable to use a line as a placeholder with estimated salary for someone to be hired post award.</t>
  </si>
  <si>
    <t>Simply key in the dollar amounts into columns E - J for amounts to be added to the totals and also for indirect costs (IDC) calculations</t>
  </si>
  <si>
    <t>Post-doc</t>
  </si>
  <si>
    <t>Direct Costs Available</t>
  </si>
  <si>
    <t>Total from Sponsor</t>
  </si>
  <si>
    <t>Total Cost Share</t>
  </si>
  <si>
    <t>Grand Total</t>
  </si>
  <si>
    <t>Cost Share %</t>
  </si>
  <si>
    <t>*Updated 2/2022</t>
  </si>
  <si>
    <t>http://transportation.oregonstate.edu/motorpool/vehicles/rates</t>
  </si>
  <si>
    <t>https://www.gsa.gov/travel-resources</t>
  </si>
  <si>
    <t xml:space="preserve">Cognizant Agency Info: </t>
  </si>
  <si>
    <t>DHHS: Jeanette Lu 415-437-7831</t>
  </si>
  <si>
    <t>Target Project Request</t>
  </si>
  <si>
    <t>Person 1</t>
  </si>
  <si>
    <t>Stipend</t>
  </si>
  <si>
    <t>THIRD PARTY MATCH COMMITMENTS</t>
  </si>
  <si>
    <t xml:space="preserve">Third Party Match </t>
  </si>
  <si>
    <t>Student-Part-Time ($15/hr,20hr/wk)</t>
  </si>
  <si>
    <t>Associate</t>
  </si>
  <si>
    <t>Scholar</t>
  </si>
  <si>
    <t>BENEFITS: FY24 (estimates 02.06.23)</t>
  </si>
  <si>
    <t>GRA INFLAT. RATE</t>
  </si>
  <si>
    <t>$6913/year</t>
  </si>
  <si>
    <t>College of Engineering Rates (BEE)</t>
  </si>
  <si>
    <t>General Tuition Rates (default)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</si>
</sst>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  <numFmt numFmtId="165" formatCode="_(* #,##0_);_(* \(#,##0\);_(* &quot;-&quot;??_);_(@_)"/>
    <numFmt numFmtId="166" formatCode="&quot;$&quot;#,##0.00"/>
    <numFmt numFmtId="167" formatCode="&quot;$&quot;#,##0"/>
    <numFmt numFmtId="168" formatCode="_(&quot;$&quot;* #,##0.000_);_(&quot;$&quot;* \(#,##0.000\);_(&quot;$&quot;* &quot;-&quot;???_);_(@_)"/>
    <numFmt numFmtId="169" formatCode="_(* #,##0.0_);_(* \(#,##0.0\);_(* &quot;-&quot;??_);_(@_)"/>
    <numFmt numFmtId="170" formatCode="_(* #,##0.0_);_(* \(#,##0.0\);_(* &quot;-&quot;?_);_(@_)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4" tint="-0.249977111117893"/>
      <name val="Calibri"/>
      <family val="2"/>
      <scheme val="minor"/>
    </font>
    <font>
      <b/>
      <sz val="8"/>
      <color rgb="FFFF505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name val="Arial"/>
      <family val="2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5050"/>
      <name val="Calibri"/>
      <family val="2"/>
      <scheme val="minor"/>
    </font>
    <font>
      <sz val="11"/>
      <color rgb="FFFF5050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4" tint="0.59996337778862885"/>
      </left>
      <right style="medium">
        <color theme="4" tint="0.59996337778862885"/>
      </right>
      <top style="medium">
        <color theme="4" tint="0.59996337778862885"/>
      </top>
      <bottom style="medium">
        <color theme="4" tint="0.59996337778862885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theme="4" tint="0.59996337778862885"/>
      </left>
      <right/>
      <top style="medium">
        <color theme="4" tint="0.59996337778862885"/>
      </top>
      <bottom style="medium">
        <color theme="4" tint="0.59996337778862885"/>
      </bottom>
      <diagonal/>
    </border>
    <border>
      <left/>
      <right style="thin">
        <color indexed="64"/>
      </right>
      <top style="medium">
        <color theme="4" tint="0.59996337778862885"/>
      </top>
      <bottom style="medium">
        <color theme="4" tint="0.5999633777886288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2" fillId="0" borderId="0" applyProtection="0">
      <protection locked="0"/>
    </xf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9" fillId="0" borderId="0"/>
    <xf numFmtId="0" fontId="27" fillId="0" borderId="0" applyNumberFormat="0" applyFill="0" applyBorder="0" applyAlignment="0" applyProtection="0"/>
  </cellStyleXfs>
  <cellXfs count="20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/>
    <xf numFmtId="0" fontId="1" fillId="0" borderId="2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0" xfId="0" applyFont="1"/>
    <xf numFmtId="0" fontId="0" fillId="3" borderId="0" xfId="0" applyFill="1"/>
    <xf numFmtId="0" fontId="4" fillId="2" borderId="0" xfId="1" applyFont="1" applyFill="1" applyProtection="1">
      <protection locked="0"/>
    </xf>
    <xf numFmtId="14" fontId="0" fillId="0" borderId="9" xfId="0" applyNumberFormat="1" applyBorder="1"/>
    <xf numFmtId="0" fontId="5" fillId="2" borderId="10" xfId="1" applyFont="1" applyFill="1" applyBorder="1" applyProtection="1">
      <protection locked="0"/>
    </xf>
    <xf numFmtId="0" fontId="5" fillId="2" borderId="10" xfId="1" applyFont="1" applyFill="1" applyBorder="1" applyAlignment="1" applyProtection="1">
      <alignment horizontal="center"/>
      <protection locked="0"/>
    </xf>
    <xf numFmtId="0" fontId="5" fillId="2" borderId="11" xfId="1" applyFont="1" applyFill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5" fillId="0" borderId="0" xfId="1" applyFont="1" applyProtection="1">
      <protection locked="0"/>
    </xf>
    <xf numFmtId="0" fontId="5" fillId="2" borderId="0" xfId="1" applyFont="1" applyFill="1" applyAlignment="1" applyProtection="1">
      <alignment horizontal="center"/>
      <protection locked="0"/>
    </xf>
    <xf numFmtId="165" fontId="0" fillId="0" borderId="0" xfId="2" applyNumberFormat="1" applyFont="1"/>
    <xf numFmtId="165" fontId="0" fillId="3" borderId="0" xfId="2" applyNumberFormat="1" applyFont="1" applyFill="1"/>
    <xf numFmtId="0" fontId="1" fillId="0" borderId="7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4" fillId="2" borderId="0" xfId="1" applyFont="1" applyFill="1" applyAlignment="1" applyProtection="1">
      <alignment horizontal="center"/>
      <protection locked="0"/>
    </xf>
    <xf numFmtId="0" fontId="0" fillId="3" borderId="0" xfId="0" applyFill="1" applyAlignment="1">
      <alignment horizontal="center"/>
    </xf>
    <xf numFmtId="164" fontId="15" fillId="3" borderId="0" xfId="1" applyNumberFormat="1" applyFont="1" applyFill="1" applyAlignment="1" applyProtection="1">
      <alignment horizontal="center"/>
      <protection locked="0"/>
    </xf>
    <xf numFmtId="4" fontId="15" fillId="0" borderId="0" xfId="0" applyNumberFormat="1" applyFont="1" applyProtection="1">
      <protection locked="0"/>
    </xf>
    <xf numFmtId="10" fontId="15" fillId="0" borderId="0" xfId="3" applyNumberFormat="1" applyFont="1" applyFill="1" applyProtection="1">
      <protection locked="0"/>
    </xf>
    <xf numFmtId="165" fontId="0" fillId="0" borderId="0" xfId="0" applyNumberFormat="1"/>
    <xf numFmtId="0" fontId="0" fillId="0" borderId="4" xfId="0" applyBorder="1"/>
    <xf numFmtId="0" fontId="0" fillId="0" borderId="12" xfId="0" applyBorder="1"/>
    <xf numFmtId="165" fontId="8" fillId="0" borderId="12" xfId="2" applyNumberFormat="1" applyFont="1" applyBorder="1"/>
    <xf numFmtId="0" fontId="1" fillId="0" borderId="13" xfId="0" applyFont="1" applyBorder="1"/>
    <xf numFmtId="165" fontId="8" fillId="0" borderId="14" xfId="2" applyNumberFormat="1" applyFont="1" applyBorder="1"/>
    <xf numFmtId="0" fontId="11" fillId="0" borderId="13" xfId="0" applyFont="1" applyBorder="1"/>
    <xf numFmtId="0" fontId="0" fillId="5" borderId="0" xfId="0" applyFill="1"/>
    <xf numFmtId="165" fontId="0" fillId="0" borderId="0" xfId="2" applyNumberFormat="1" applyFont="1" applyFill="1" applyBorder="1"/>
    <xf numFmtId="165" fontId="0" fillId="0" borderId="5" xfId="2" applyNumberFormat="1" applyFont="1" applyBorder="1"/>
    <xf numFmtId="165" fontId="0" fillId="0" borderId="0" xfId="2" applyNumberFormat="1" applyFont="1" applyBorder="1"/>
    <xf numFmtId="165" fontId="0" fillId="0" borderId="4" xfId="2" applyNumberFormat="1" applyFont="1" applyBorder="1"/>
    <xf numFmtId="0" fontId="0" fillId="0" borderId="15" xfId="0" applyBorder="1"/>
    <xf numFmtId="165" fontId="0" fillId="0" borderId="3" xfId="2" applyNumberFormat="1" applyFont="1" applyBorder="1"/>
    <xf numFmtId="0" fontId="0" fillId="3" borderId="2" xfId="0" applyFill="1" applyBorder="1" applyAlignment="1">
      <alignment horizontal="center"/>
    </xf>
    <xf numFmtId="0" fontId="0" fillId="6" borderId="0" xfId="0" applyFill="1"/>
    <xf numFmtId="0" fontId="0" fillId="0" borderId="5" xfId="0" applyBorder="1" applyAlignment="1">
      <alignment horizontal="right"/>
    </xf>
    <xf numFmtId="0" fontId="0" fillId="0" borderId="1" xfId="0" applyBorder="1"/>
    <xf numFmtId="0" fontId="0" fillId="0" borderId="3" xfId="0" applyBorder="1" applyAlignment="1">
      <alignment horizontal="right"/>
    </xf>
    <xf numFmtId="0" fontId="0" fillId="3" borderId="2" xfId="0" applyFill="1" applyBorder="1"/>
    <xf numFmtId="0" fontId="0" fillId="0" borderId="6" xfId="0" applyBorder="1"/>
    <xf numFmtId="0" fontId="0" fillId="0" borderId="8" xfId="0" applyBorder="1" applyAlignment="1">
      <alignment horizontal="right"/>
    </xf>
    <xf numFmtId="0" fontId="0" fillId="3" borderId="7" xfId="0" applyFill="1" applyBorder="1"/>
    <xf numFmtId="0" fontId="0" fillId="3" borderId="1" xfId="0" applyFill="1" applyBorder="1"/>
    <xf numFmtId="165" fontId="0" fillId="0" borderId="3" xfId="2" applyNumberFormat="1" applyFont="1" applyFill="1" applyBorder="1"/>
    <xf numFmtId="0" fontId="0" fillId="3" borderId="6" xfId="0" applyFill="1" applyBorder="1"/>
    <xf numFmtId="165" fontId="0" fillId="0" borderId="8" xfId="2" applyNumberFormat="1" applyFont="1" applyFill="1" applyBorder="1"/>
    <xf numFmtId="165" fontId="0" fillId="3" borderId="0" xfId="2" applyNumberFormat="1" applyFont="1" applyFill="1" applyBorder="1"/>
    <xf numFmtId="41" fontId="5" fillId="4" borderId="0" xfId="1" applyNumberFormat="1" applyFont="1" applyFill="1" applyProtection="1">
      <protection locked="0"/>
    </xf>
    <xf numFmtId="41" fontId="5" fillId="2" borderId="0" xfId="1" applyNumberFormat="1" applyFont="1" applyFill="1" applyProtection="1"/>
    <xf numFmtId="165" fontId="0" fillId="0" borderId="14" xfId="2" applyNumberFormat="1" applyFont="1" applyFill="1" applyBorder="1"/>
    <xf numFmtId="0" fontId="11" fillId="0" borderId="12" xfId="0" applyFont="1" applyBorder="1"/>
    <xf numFmtId="165" fontId="11" fillId="0" borderId="12" xfId="0" applyNumberFormat="1" applyFont="1" applyBorder="1"/>
    <xf numFmtId="165" fontId="8" fillId="0" borderId="0" xfId="0" applyNumberFormat="1" applyFont="1"/>
    <xf numFmtId="165" fontId="8" fillId="0" borderId="0" xfId="2" applyNumberFormat="1" applyFont="1" applyBorder="1"/>
    <xf numFmtId="0" fontId="0" fillId="0" borderId="2" xfId="0" applyBorder="1" applyProtection="1">
      <protection hidden="1"/>
    </xf>
    <xf numFmtId="165" fontId="0" fillId="3" borderId="2" xfId="2" applyNumberFormat="1" applyFont="1" applyFill="1" applyBorder="1"/>
    <xf numFmtId="165" fontId="0" fillId="0" borderId="2" xfId="2" applyNumberFormat="1" applyFont="1" applyBorder="1"/>
    <xf numFmtId="164" fontId="15" fillId="3" borderId="2" xfId="1" applyNumberFormat="1" applyFont="1" applyFill="1" applyBorder="1" applyAlignment="1" applyProtection="1">
      <alignment horizontal="center"/>
      <protection locked="0"/>
    </xf>
    <xf numFmtId="4" fontId="15" fillId="0" borderId="3" xfId="0" applyNumberFormat="1" applyFont="1" applyBorder="1" applyProtection="1">
      <protection locked="0"/>
    </xf>
    <xf numFmtId="0" fontId="0" fillId="0" borderId="0" xfId="0" applyProtection="1">
      <protection hidden="1"/>
    </xf>
    <xf numFmtId="4" fontId="15" fillId="0" borderId="5" xfId="0" applyNumberFormat="1" applyFont="1" applyBorder="1" applyProtection="1">
      <protection locked="0"/>
    </xf>
    <xf numFmtId="0" fontId="0" fillId="0" borderId="7" xfId="0" applyBorder="1" applyProtection="1">
      <protection hidden="1"/>
    </xf>
    <xf numFmtId="165" fontId="0" fillId="3" borderId="7" xfId="2" applyNumberFormat="1" applyFont="1" applyFill="1" applyBorder="1"/>
    <xf numFmtId="165" fontId="0" fillId="0" borderId="8" xfId="2" applyNumberFormat="1" applyFont="1" applyBorder="1"/>
    <xf numFmtId="165" fontId="0" fillId="0" borderId="7" xfId="2" applyNumberFormat="1" applyFont="1" applyBorder="1"/>
    <xf numFmtId="164" fontId="15" fillId="3" borderId="7" xfId="1" applyNumberFormat="1" applyFont="1" applyFill="1" applyBorder="1" applyAlignment="1" applyProtection="1">
      <alignment horizontal="center"/>
      <protection locked="0"/>
    </xf>
    <xf numFmtId="4" fontId="15" fillId="0" borderId="8" xfId="0" applyNumberFormat="1" applyFont="1" applyBorder="1" applyProtection="1">
      <protection locked="0"/>
    </xf>
    <xf numFmtId="0" fontId="0" fillId="3" borderId="7" xfId="0" applyFill="1" applyBorder="1" applyAlignment="1">
      <alignment horizontal="center"/>
    </xf>
    <xf numFmtId="0" fontId="0" fillId="7" borderId="0" xfId="0" applyFill="1"/>
    <xf numFmtId="0" fontId="1" fillId="7" borderId="13" xfId="0" applyFont="1" applyFill="1" applyBorder="1"/>
    <xf numFmtId="0" fontId="0" fillId="7" borderId="12" xfId="0" applyFill="1" applyBorder="1"/>
    <xf numFmtId="165" fontId="12" fillId="7" borderId="12" xfId="2" applyNumberFormat="1" applyFont="1" applyFill="1" applyBorder="1"/>
    <xf numFmtId="165" fontId="12" fillId="7" borderId="14" xfId="2" applyNumberFormat="1" applyFont="1" applyFill="1" applyBorder="1"/>
    <xf numFmtId="0" fontId="1" fillId="6" borderId="13" xfId="0" applyFont="1" applyFill="1" applyBorder="1"/>
    <xf numFmtId="0" fontId="0" fillId="6" borderId="12" xfId="0" applyFill="1" applyBorder="1"/>
    <xf numFmtId="165" fontId="8" fillId="6" borderId="12" xfId="2" applyNumberFormat="1" applyFont="1" applyFill="1" applyBorder="1"/>
    <xf numFmtId="165" fontId="8" fillId="6" borderId="14" xfId="2" applyNumberFormat="1" applyFont="1" applyFill="1" applyBorder="1"/>
    <xf numFmtId="0" fontId="16" fillId="0" borderId="16" xfId="0" applyFont="1" applyBorder="1"/>
    <xf numFmtId="0" fontId="16" fillId="0" borderId="10" xfId="0" applyFont="1" applyBorder="1"/>
    <xf numFmtId="165" fontId="16" fillId="0" borderId="10" xfId="0" applyNumberFormat="1" applyFont="1" applyBorder="1"/>
    <xf numFmtId="165" fontId="8" fillId="6" borderId="0" xfId="2" applyNumberFormat="1" applyFont="1" applyFill="1" applyBorder="1"/>
    <xf numFmtId="165" fontId="12" fillId="7" borderId="0" xfId="2" applyNumberFormat="1" applyFont="1" applyFill="1" applyBorder="1"/>
    <xf numFmtId="165" fontId="11" fillId="0" borderId="0" xfId="0" applyNumberFormat="1" applyFont="1"/>
    <xf numFmtId="165" fontId="16" fillId="0" borderId="0" xfId="0" applyNumberFormat="1" applyFont="1"/>
    <xf numFmtId="0" fontId="0" fillId="0" borderId="9" xfId="0" applyBorder="1"/>
    <xf numFmtId="165" fontId="17" fillId="0" borderId="12" xfId="0" applyNumberFormat="1" applyFont="1" applyBorder="1"/>
    <xf numFmtId="165" fontId="17" fillId="0" borderId="14" xfId="0" applyNumberFormat="1" applyFont="1" applyBorder="1"/>
    <xf numFmtId="0" fontId="0" fillId="0" borderId="0" xfId="0" applyAlignment="1">
      <alignment horizontal="center"/>
    </xf>
    <xf numFmtId="0" fontId="13" fillId="0" borderId="0" xfId="0" applyFont="1" applyProtection="1">
      <protection locked="0"/>
    </xf>
    <xf numFmtId="0" fontId="0" fillId="5" borderId="13" xfId="0" applyFill="1" applyBorder="1"/>
    <xf numFmtId="0" fontId="0" fillId="5" borderId="12" xfId="0" applyFill="1" applyBorder="1"/>
    <xf numFmtId="165" fontId="0" fillId="5" borderId="12" xfId="2" applyNumberFormat="1" applyFont="1" applyFill="1" applyBorder="1"/>
    <xf numFmtId="165" fontId="0" fillId="5" borderId="14" xfId="2" applyNumberFormat="1" applyFont="1" applyFill="1" applyBorder="1"/>
    <xf numFmtId="165" fontId="0" fillId="5" borderId="0" xfId="2" applyNumberFormat="1" applyFont="1" applyFill="1" applyBorder="1"/>
    <xf numFmtId="164" fontId="0" fillId="0" borderId="0" xfId="0" applyNumberFormat="1"/>
    <xf numFmtId="0" fontId="0" fillId="8" borderId="0" xfId="0" applyFill="1"/>
    <xf numFmtId="165" fontId="0" fillId="8" borderId="0" xfId="2" applyNumberFormat="1" applyFont="1" applyFill="1"/>
    <xf numFmtId="165" fontId="0" fillId="8" borderId="7" xfId="2" applyNumberFormat="1" applyFont="1" applyFill="1" applyBorder="1"/>
    <xf numFmtId="164" fontId="15" fillId="8" borderId="0" xfId="1" applyNumberFormat="1" applyFont="1" applyFill="1" applyAlignment="1" applyProtection="1">
      <alignment horizontal="center"/>
      <protection locked="0"/>
    </xf>
    <xf numFmtId="164" fontId="15" fillId="8" borderId="2" xfId="1" applyNumberFormat="1" applyFont="1" applyFill="1" applyBorder="1" applyAlignment="1" applyProtection="1">
      <alignment horizontal="center"/>
      <protection locked="0"/>
    </xf>
    <xf numFmtId="164" fontId="15" fillId="8" borderId="7" xfId="1" applyNumberFormat="1" applyFont="1" applyFill="1" applyBorder="1" applyAlignment="1" applyProtection="1">
      <alignment horizontal="center"/>
      <protection locked="0"/>
    </xf>
    <xf numFmtId="0" fontId="0" fillId="8" borderId="2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1" xfId="0" applyFill="1" applyBorder="1"/>
    <xf numFmtId="0" fontId="0" fillId="8" borderId="2" xfId="0" applyFill="1" applyBorder="1"/>
    <xf numFmtId="0" fontId="0" fillId="8" borderId="6" xfId="0" applyFill="1" applyBorder="1"/>
    <xf numFmtId="0" fontId="0" fillId="8" borderId="7" xfId="0" applyFill="1" applyBorder="1"/>
    <xf numFmtId="165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8" fillId="0" borderId="6" xfId="0" applyFont="1" applyBorder="1"/>
    <xf numFmtId="0" fontId="13" fillId="0" borderId="0" xfId="0" applyFont="1" applyAlignment="1" applyProtection="1">
      <alignment horizontal="center"/>
      <protection locked="0"/>
    </xf>
    <xf numFmtId="166" fontId="0" fillId="0" borderId="0" xfId="4" applyNumberFormat="1" applyFont="1"/>
    <xf numFmtId="166" fontId="0" fillId="0" borderId="5" xfId="4" applyNumberFormat="1" applyFont="1" applyBorder="1"/>
    <xf numFmtId="166" fontId="0" fillId="0" borderId="4" xfId="4" applyNumberFormat="1" applyFont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7" fontId="15" fillId="0" borderId="23" xfId="4" applyNumberFormat="1" applyFont="1" applyFill="1" applyBorder="1" applyAlignment="1" applyProtection="1">
      <alignment horizontal="center"/>
      <protection locked="0"/>
    </xf>
    <xf numFmtId="167" fontId="15" fillId="0" borderId="24" xfId="4" applyNumberFormat="1" applyFont="1" applyFill="1" applyBorder="1" applyAlignment="1" applyProtection="1">
      <alignment horizontal="center"/>
      <protection locked="0"/>
    </xf>
    <xf numFmtId="165" fontId="0" fillId="0" borderId="23" xfId="0" applyNumberFormat="1" applyBorder="1"/>
    <xf numFmtId="165" fontId="0" fillId="0" borderId="24" xfId="0" applyNumberFormat="1" applyBorder="1"/>
    <xf numFmtId="165" fontId="0" fillId="0" borderId="23" xfId="2" applyNumberFormat="1" applyFont="1" applyBorder="1" applyAlignment="1"/>
    <xf numFmtId="165" fontId="0" fillId="0" borderId="24" xfId="2" applyNumberFormat="1" applyFont="1" applyBorder="1" applyAlignment="1"/>
    <xf numFmtId="0" fontId="1" fillId="9" borderId="13" xfId="0" applyFont="1" applyFill="1" applyBorder="1"/>
    <xf numFmtId="0" fontId="0" fillId="9" borderId="12" xfId="0" applyFill="1" applyBorder="1"/>
    <xf numFmtId="165" fontId="8" fillId="9" borderId="12" xfId="2" applyNumberFormat="1" applyFont="1" applyFill="1" applyBorder="1"/>
    <xf numFmtId="165" fontId="8" fillId="9" borderId="14" xfId="2" applyNumberFormat="1" applyFont="1" applyFill="1" applyBorder="1"/>
    <xf numFmtId="165" fontId="8" fillId="9" borderId="0" xfId="2" applyNumberFormat="1" applyFont="1" applyFill="1" applyBorder="1"/>
    <xf numFmtId="165" fontId="0" fillId="0" borderId="19" xfId="2" applyNumberFormat="1" applyFont="1" applyBorder="1" applyAlignment="1"/>
    <xf numFmtId="167" fontId="15" fillId="0" borderId="19" xfId="4" applyNumberFormat="1" applyFont="1" applyFill="1" applyBorder="1" applyAlignment="1" applyProtection="1">
      <alignment horizontal="center"/>
      <protection locked="0"/>
    </xf>
    <xf numFmtId="166" fontId="0" fillId="0" borderId="6" xfId="4" applyNumberFormat="1" applyFont="1" applyBorder="1"/>
    <xf numFmtId="166" fontId="0" fillId="0" borderId="7" xfId="4" applyNumberFormat="1" applyFont="1" applyBorder="1"/>
    <xf numFmtId="166" fontId="0" fillId="0" borderId="8" xfId="4" applyNumberFormat="1" applyFont="1" applyBorder="1"/>
    <xf numFmtId="165" fontId="0" fillId="0" borderId="7" xfId="0" applyNumberFormat="1" applyBorder="1"/>
    <xf numFmtId="165" fontId="0" fillId="0" borderId="19" xfId="0" applyNumberFormat="1" applyBorder="1"/>
    <xf numFmtId="0" fontId="11" fillId="9" borderId="13" xfId="0" applyFont="1" applyFill="1" applyBorder="1"/>
    <xf numFmtId="0" fontId="11" fillId="9" borderId="12" xfId="0" applyFont="1" applyFill="1" applyBorder="1"/>
    <xf numFmtId="165" fontId="11" fillId="9" borderId="12" xfId="0" applyNumberFormat="1" applyFont="1" applyFill="1" applyBorder="1"/>
    <xf numFmtId="165" fontId="11" fillId="9" borderId="14" xfId="0" applyNumberFormat="1" applyFont="1" applyFill="1" applyBorder="1"/>
    <xf numFmtId="165" fontId="11" fillId="9" borderId="0" xfId="0" applyNumberFormat="1" applyFont="1" applyFill="1"/>
    <xf numFmtId="0" fontId="11" fillId="0" borderId="0" xfId="0" applyFont="1"/>
    <xf numFmtId="165" fontId="17" fillId="0" borderId="0" xfId="0" applyNumberFormat="1" applyFont="1"/>
    <xf numFmtId="0" fontId="19" fillId="0" borderId="0" xfId="5"/>
    <xf numFmtId="0" fontId="1" fillId="0" borderId="0" xfId="5" applyFont="1" applyAlignment="1">
      <alignment horizontal="center"/>
    </xf>
    <xf numFmtId="0" fontId="1" fillId="0" borderId="0" xfId="5" applyFont="1" applyAlignment="1">
      <alignment horizontal="right"/>
    </xf>
    <xf numFmtId="42" fontId="19" fillId="0" borderId="0" xfId="5" applyNumberFormat="1"/>
    <xf numFmtId="0" fontId="19" fillId="0" borderId="0" xfId="5" applyAlignment="1">
      <alignment horizontal="center"/>
    </xf>
    <xf numFmtId="44" fontId="19" fillId="0" borderId="0" xfId="5" applyNumberFormat="1"/>
    <xf numFmtId="168" fontId="19" fillId="0" borderId="0" xfId="5" applyNumberFormat="1"/>
    <xf numFmtId="42" fontId="19" fillId="0" borderId="7" xfId="5" applyNumberFormat="1" applyBorder="1"/>
    <xf numFmtId="0" fontId="19" fillId="0" borderId="0" xfId="5" applyAlignment="1">
      <alignment horizontal="left"/>
    </xf>
    <xf numFmtId="0" fontId="12" fillId="0" borderId="0" xfId="5" applyFont="1"/>
    <xf numFmtId="0" fontId="21" fillId="0" borderId="0" xfId="5" applyFont="1" applyAlignment="1">
      <alignment vertical="top"/>
    </xf>
    <xf numFmtId="0" fontId="22" fillId="0" borderId="0" xfId="5" applyFont="1"/>
    <xf numFmtId="0" fontId="12" fillId="0" borderId="0" xfId="5" applyFont="1" applyAlignment="1">
      <alignment horizontal="left" wrapText="1"/>
    </xf>
    <xf numFmtId="41" fontId="23" fillId="0" borderId="0" xfId="1" applyNumberFormat="1" applyFont="1" applyProtection="1"/>
    <xf numFmtId="41" fontId="25" fillId="0" borderId="0" xfId="1" applyNumberFormat="1" applyFont="1" applyProtection="1"/>
    <xf numFmtId="10" fontId="26" fillId="0" borderId="0" xfId="1" applyNumberFormat="1" applyFont="1" applyAlignment="1" applyProtection="1">
      <alignment horizontal="center"/>
    </xf>
    <xf numFmtId="4" fontId="0" fillId="0" borderId="0" xfId="0" applyNumberFormat="1"/>
    <xf numFmtId="0" fontId="27" fillId="0" borderId="0" xfId="6" applyAlignment="1">
      <alignment horizontal="left"/>
    </xf>
    <xf numFmtId="0" fontId="27" fillId="0" borderId="0" xfId="6"/>
    <xf numFmtId="10" fontId="0" fillId="0" borderId="7" xfId="0" applyNumberFormat="1" applyBorder="1"/>
    <xf numFmtId="169" fontId="0" fillId="0" borderId="0" xfId="0" applyNumberFormat="1"/>
    <xf numFmtId="170" fontId="0" fillId="0" borderId="0" xfId="0" applyNumberFormat="1"/>
    <xf numFmtId="0" fontId="12" fillId="0" borderId="0" xfId="5" applyFont="1" applyAlignment="1">
      <alignment horizontal="left" wrapText="1"/>
    </xf>
    <xf numFmtId="0" fontId="21" fillId="0" borderId="0" xfId="5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3" fillId="0" borderId="0" xfId="0" applyFont="1" applyAlignment="1" applyProtection="1">
      <alignment horizontal="center"/>
      <protection locked="0"/>
    </xf>
    <xf numFmtId="14" fontId="0" fillId="0" borderId="17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3" fontId="5" fillId="0" borderId="2" xfId="1" applyNumberFormat="1" applyFont="1" applyBorder="1" applyAlignment="1" applyProtection="1">
      <alignment horizontal="right"/>
      <protection locked="0"/>
    </xf>
    <xf numFmtId="0" fontId="24" fillId="0" borderId="0" xfId="1" applyFont="1" applyAlignment="1" applyProtection="1">
      <alignment horizontal="right"/>
      <protection locked="0"/>
    </xf>
    <xf numFmtId="0" fontId="5" fillId="0" borderId="0" xfId="1" applyFont="1" applyAlignment="1" applyProtection="1">
      <alignment horizontal="right"/>
      <protection locked="0"/>
    </xf>
    <xf numFmtId="0" fontId="5" fillId="0" borderId="0" xfId="1" applyFont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5" applyFont="1" applyAlignment="1">
      <alignment horizontal="center"/>
    </xf>
    <xf numFmtId="0" fontId="1" fillId="0" borderId="0" xfId="5" applyFont="1" applyAlignment="1">
      <alignment horizontal="right"/>
    </xf>
    <xf numFmtId="0" fontId="0" fillId="3" borderId="25" xfId="0" applyFill="1" applyBorder="1"/>
  </cellXfs>
  <cellStyles count="7">
    <cellStyle name="Comma" xfId="2" builtinId="3"/>
    <cellStyle name="Currency" xfId="4" builtinId="4"/>
    <cellStyle name="Hyperlink" xfId="6" builtinId="8"/>
    <cellStyle name="Normal" xfId="0" builtinId="0"/>
    <cellStyle name="Normal 2" xfId="5" xr:uid="{20E42274-28D1-489B-BBA6-9E5F712116F3}"/>
    <cellStyle name="Normal_Budgets" xfId="1" xr:uid="{A4198366-38F6-475A-B3DB-372E7A0AD032}"/>
    <cellStyle name="Percent" xfId="3" builtinId="5"/>
  </cellStyles>
  <dxfs count="7">
    <dxf>
      <font>
        <b/>
        <i val="0"/>
        <color rgb="FFFF5050"/>
      </font>
    </dxf>
    <dxf>
      <font>
        <b/>
        <i val="0"/>
        <color rgb="FFFF5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/>
        <i val="0"/>
        <color rgb="FFFF5050"/>
      </font>
    </dxf>
  </dxfs>
  <tableStyles count="0" defaultTableStyle="TableStyleMedium2" defaultPivotStyle="PivotStyleLight16"/>
  <colors>
    <mruColors>
      <color rgb="FFCCCC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sa.gov/travel-resources" TargetMode="External"/><Relationship Id="rId1" Type="http://schemas.openxmlformats.org/officeDocument/2006/relationships/hyperlink" Target="http://transportation.oregonstate.edu/motorpool/vehicles/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95CE4-EABE-46AF-ABC4-63D0630B0602}">
  <dimension ref="A1:E17"/>
  <sheetViews>
    <sheetView zoomScaleNormal="100" workbookViewId="0">
      <selection activeCell="E28" sqref="E28"/>
    </sheetView>
  </sheetViews>
  <sheetFormatPr defaultColWidth="9.1328125" defaultRowHeight="15" customHeight="1" x14ac:dyDescent="0.45"/>
  <cols>
    <col min="1" max="4" width="3.73046875" style="163" customWidth="1"/>
    <col min="5" max="5" width="105.73046875" style="163" customWidth="1"/>
    <col min="6" max="16384" width="9.1328125" style="163"/>
  </cols>
  <sheetData>
    <row r="1" spans="1:5" ht="15" customHeight="1" x14ac:dyDescent="0.45">
      <c r="A1" s="177" t="s">
        <v>138</v>
      </c>
      <c r="B1" s="177"/>
      <c r="C1" s="177"/>
      <c r="D1" s="177"/>
      <c r="E1" s="177"/>
    </row>
    <row r="2" spans="1:5" ht="15" customHeight="1" x14ac:dyDescent="0.45">
      <c r="A2" s="164">
        <v>1</v>
      </c>
      <c r="B2" s="165" t="s">
        <v>139</v>
      </c>
    </row>
    <row r="3" spans="1:5" ht="15" customHeight="1" x14ac:dyDescent="0.45">
      <c r="B3" s="164" t="s">
        <v>140</v>
      </c>
      <c r="C3" s="176" t="s">
        <v>141</v>
      </c>
      <c r="D3" s="176"/>
      <c r="E3" s="176"/>
    </row>
    <row r="4" spans="1:5" ht="15" customHeight="1" x14ac:dyDescent="0.45">
      <c r="B4" s="164" t="s">
        <v>142</v>
      </c>
      <c r="C4" s="176" t="s">
        <v>155</v>
      </c>
      <c r="D4" s="176"/>
      <c r="E4" s="176"/>
    </row>
    <row r="5" spans="1:5" ht="15" customHeight="1" x14ac:dyDescent="0.45">
      <c r="B5" s="164" t="s">
        <v>143</v>
      </c>
      <c r="C5" s="176" t="s">
        <v>156</v>
      </c>
      <c r="D5" s="176"/>
      <c r="E5" s="176"/>
    </row>
    <row r="6" spans="1:5" ht="15" customHeight="1" x14ac:dyDescent="0.45">
      <c r="B6" s="164" t="s">
        <v>144</v>
      </c>
      <c r="C6" s="176" t="s">
        <v>157</v>
      </c>
      <c r="D6" s="176"/>
      <c r="E6" s="176"/>
    </row>
    <row r="7" spans="1:5" ht="30" customHeight="1" x14ac:dyDescent="0.45">
      <c r="B7" s="164" t="s">
        <v>145</v>
      </c>
      <c r="C7" s="176" t="s">
        <v>158</v>
      </c>
      <c r="D7" s="176"/>
      <c r="E7" s="176"/>
    </row>
    <row r="8" spans="1:5" ht="30" customHeight="1" x14ac:dyDescent="0.45">
      <c r="B8" s="164" t="s">
        <v>146</v>
      </c>
      <c r="C8" s="176" t="s">
        <v>147</v>
      </c>
      <c r="D8" s="176"/>
      <c r="E8" s="176"/>
    </row>
    <row r="9" spans="1:5" ht="15" customHeight="1" x14ac:dyDescent="0.45">
      <c r="A9" s="164">
        <v>2</v>
      </c>
      <c r="B9" s="165" t="s">
        <v>148</v>
      </c>
    </row>
    <row r="10" spans="1:5" ht="30" customHeight="1" x14ac:dyDescent="0.45">
      <c r="B10" s="164" t="s">
        <v>140</v>
      </c>
      <c r="C10" s="176" t="s">
        <v>161</v>
      </c>
      <c r="D10" s="176"/>
      <c r="E10" s="176"/>
    </row>
    <row r="11" spans="1:5" ht="15" customHeight="1" x14ac:dyDescent="0.45">
      <c r="C11" s="164" t="s">
        <v>149</v>
      </c>
      <c r="D11" s="176" t="s">
        <v>159</v>
      </c>
      <c r="E11" s="176"/>
    </row>
    <row r="12" spans="1:5" ht="30" customHeight="1" x14ac:dyDescent="0.45">
      <c r="D12" s="164">
        <v>1</v>
      </c>
      <c r="E12" s="166" t="s">
        <v>150</v>
      </c>
    </row>
    <row r="13" spans="1:5" ht="30" customHeight="1" x14ac:dyDescent="0.45">
      <c r="C13" s="164" t="s">
        <v>151</v>
      </c>
      <c r="D13" s="176" t="s">
        <v>152</v>
      </c>
      <c r="E13" s="176"/>
    </row>
    <row r="14" spans="1:5" ht="30" customHeight="1" x14ac:dyDescent="0.45">
      <c r="D14" s="164">
        <v>1</v>
      </c>
      <c r="E14" s="166" t="s">
        <v>160</v>
      </c>
    </row>
    <row r="15" spans="1:5" ht="15" customHeight="1" x14ac:dyDescent="0.45">
      <c r="A15" s="164">
        <v>3</v>
      </c>
      <c r="B15" s="165" t="s">
        <v>153</v>
      </c>
    </row>
    <row r="16" spans="1:5" ht="30" customHeight="1" x14ac:dyDescent="0.45">
      <c r="B16" s="164" t="s">
        <v>140</v>
      </c>
      <c r="C16" s="176" t="s">
        <v>162</v>
      </c>
      <c r="D16" s="176"/>
      <c r="E16" s="176"/>
    </row>
    <row r="17" spans="2:5" ht="30" customHeight="1" x14ac:dyDescent="0.45">
      <c r="B17" s="164" t="s">
        <v>142</v>
      </c>
      <c r="C17" s="176" t="s">
        <v>154</v>
      </c>
      <c r="D17" s="176"/>
      <c r="E17" s="176"/>
    </row>
  </sheetData>
  <mergeCells count="12">
    <mergeCell ref="C17:E17"/>
    <mergeCell ref="A1:E1"/>
    <mergeCell ref="C3:E3"/>
    <mergeCell ref="C4:E4"/>
    <mergeCell ref="C5:E5"/>
    <mergeCell ref="C6:E6"/>
    <mergeCell ref="C7:E7"/>
    <mergeCell ref="C8:E8"/>
    <mergeCell ref="C10:E10"/>
    <mergeCell ref="D11:E11"/>
    <mergeCell ref="D13:E13"/>
    <mergeCell ref="C16:E16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CD463-5CDF-436F-8E37-EAA204411FCF}">
  <dimension ref="A1:AB137"/>
  <sheetViews>
    <sheetView showZeros="0" tabSelected="1" zoomScale="80" zoomScaleNormal="80" workbookViewId="0">
      <pane ySplit="14" topLeftCell="A15" activePane="bottomLeft" state="frozen"/>
      <selection activeCell="B101" sqref="B101"/>
      <selection pane="bottomLeft" activeCell="M69" sqref="M69"/>
    </sheetView>
  </sheetViews>
  <sheetFormatPr defaultRowHeight="14.25" x14ac:dyDescent="0.45"/>
  <cols>
    <col min="1" max="1" width="28" customWidth="1"/>
    <col min="2" max="3" width="11" customWidth="1"/>
    <col min="4" max="4" width="9.3984375" customWidth="1"/>
    <col min="5" max="9" width="11.265625" customWidth="1"/>
    <col min="10" max="10" width="11.265625" hidden="1" customWidth="1"/>
    <col min="11" max="11" width="11.265625" customWidth="1"/>
    <col min="12" max="12" width="5.59765625" customWidth="1"/>
    <col min="13" max="13" width="8.265625" customWidth="1"/>
    <col min="14" max="14" width="8.73046875" customWidth="1"/>
    <col min="15" max="15" width="8.265625" customWidth="1"/>
    <col min="16" max="16" width="8.1328125" customWidth="1"/>
    <col min="17" max="17" width="8.265625" customWidth="1"/>
    <col min="18" max="18" width="8.265625" hidden="1" customWidth="1"/>
    <col min="19" max="19" width="10.3984375" customWidth="1"/>
    <col min="22" max="22" width="12.265625" customWidth="1"/>
    <col min="23" max="23" width="11.265625" customWidth="1"/>
    <col min="24" max="26" width="9.1328125" customWidth="1"/>
    <col min="27" max="27" width="9.1328125" hidden="1" customWidth="1"/>
  </cols>
  <sheetData>
    <row r="1" spans="1:28" x14ac:dyDescent="0.45">
      <c r="B1" s="12" t="s">
        <v>0</v>
      </c>
    </row>
    <row r="2" spans="1:28" ht="14.65" thickBot="1" x14ac:dyDescent="0.5">
      <c r="A2" s="6" t="s">
        <v>2</v>
      </c>
      <c r="B2" s="1"/>
      <c r="C2" s="1"/>
      <c r="D2" s="7" t="s">
        <v>6</v>
      </c>
      <c r="E2" s="1"/>
      <c r="F2" s="1"/>
      <c r="G2" s="1"/>
      <c r="H2" s="1"/>
      <c r="I2" s="1"/>
      <c r="J2" s="1"/>
      <c r="K2" s="2" t="s">
        <v>1</v>
      </c>
      <c r="L2" s="1"/>
      <c r="M2" s="2"/>
      <c r="T2" s="11"/>
      <c r="U2" t="s">
        <v>95</v>
      </c>
    </row>
    <row r="3" spans="1:28" ht="14.65" thickBot="1" x14ac:dyDescent="0.5">
      <c r="A3" s="8" t="s">
        <v>3</v>
      </c>
      <c r="B3" s="13">
        <v>45108</v>
      </c>
      <c r="D3" s="10" t="s">
        <v>7</v>
      </c>
      <c r="E3" s="13">
        <v>46934</v>
      </c>
      <c r="K3" s="10" t="s">
        <v>8</v>
      </c>
      <c r="L3" s="95">
        <f>ROUND((E3-B3)/30.5,0)</f>
        <v>60</v>
      </c>
      <c r="M3" s="3"/>
      <c r="T3" s="37"/>
      <c r="U3" t="s">
        <v>96</v>
      </c>
    </row>
    <row r="4" spans="1:28" ht="14.65" thickBot="1" x14ac:dyDescent="0.5">
      <c r="A4" s="8" t="s">
        <v>4</v>
      </c>
      <c r="K4" s="10" t="s">
        <v>9</v>
      </c>
      <c r="L4" s="182"/>
      <c r="M4" s="183"/>
      <c r="T4" s="45"/>
      <c r="U4" t="s">
        <v>97</v>
      </c>
    </row>
    <row r="5" spans="1:28" x14ac:dyDescent="0.45">
      <c r="A5" s="9" t="s">
        <v>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</row>
    <row r="7" spans="1:28" x14ac:dyDescent="0.45">
      <c r="A7" t="s">
        <v>10</v>
      </c>
      <c r="C7" t="s">
        <v>11</v>
      </c>
      <c r="E7">
        <v>1.03</v>
      </c>
      <c r="F7">
        <v>1.03</v>
      </c>
      <c r="G7">
        <v>1.03</v>
      </c>
      <c r="H7">
        <v>1.03</v>
      </c>
      <c r="I7">
        <v>1.03</v>
      </c>
      <c r="J7">
        <v>1.03</v>
      </c>
      <c r="T7" t="s">
        <v>172</v>
      </c>
      <c r="U7" t="s">
        <v>173</v>
      </c>
    </row>
    <row r="8" spans="1:28" x14ac:dyDescent="0.45">
      <c r="A8" t="s">
        <v>183</v>
      </c>
      <c r="E8">
        <v>1.04</v>
      </c>
      <c r="F8">
        <v>1.04</v>
      </c>
      <c r="G8">
        <v>1.04</v>
      </c>
      <c r="H8">
        <v>1.04</v>
      </c>
      <c r="I8">
        <v>1.04</v>
      </c>
      <c r="J8">
        <v>1.04</v>
      </c>
    </row>
    <row r="9" spans="1:28" x14ac:dyDescent="0.45">
      <c r="A9" t="s">
        <v>12</v>
      </c>
      <c r="E9">
        <v>1.02</v>
      </c>
      <c r="F9">
        <v>1.02</v>
      </c>
      <c r="G9">
        <v>1.02</v>
      </c>
      <c r="H9">
        <v>1.02</v>
      </c>
      <c r="I9">
        <v>1.02</v>
      </c>
      <c r="J9">
        <v>1.02</v>
      </c>
    </row>
    <row r="10" spans="1:28" x14ac:dyDescent="0.45">
      <c r="A10" t="s">
        <v>13</v>
      </c>
      <c r="E10">
        <v>1.08</v>
      </c>
      <c r="F10">
        <v>1.08</v>
      </c>
      <c r="G10">
        <v>1.08</v>
      </c>
      <c r="H10">
        <v>1.08</v>
      </c>
      <c r="I10">
        <v>1.08</v>
      </c>
      <c r="J10">
        <v>1.08</v>
      </c>
    </row>
    <row r="11" spans="1:28" x14ac:dyDescent="0.45">
      <c r="A11" t="s">
        <v>116</v>
      </c>
      <c r="E11" s="11">
        <v>0.48499999999999999</v>
      </c>
      <c r="F11" s="11">
        <f>E11</f>
        <v>0.48499999999999999</v>
      </c>
      <c r="G11" s="11">
        <f>E11</f>
        <v>0.48499999999999999</v>
      </c>
      <c r="H11" s="11">
        <f>E11</f>
        <v>0.48499999999999999</v>
      </c>
      <c r="I11" s="11">
        <f>E11</f>
        <v>0.48499999999999999</v>
      </c>
      <c r="J11" s="11">
        <f>E11</f>
        <v>0.48499999999999999</v>
      </c>
    </row>
    <row r="12" spans="1:28" x14ac:dyDescent="0.45">
      <c r="A12" t="s">
        <v>15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</row>
    <row r="13" spans="1:28" x14ac:dyDescent="0.45">
      <c r="L13" s="38"/>
    </row>
    <row r="14" spans="1:28" ht="14.65" thickBot="1" x14ac:dyDescent="0.5">
      <c r="A14" s="14" t="s">
        <v>16</v>
      </c>
      <c r="B14" s="14" t="s">
        <v>17</v>
      </c>
      <c r="C14" s="14"/>
      <c r="D14" s="14"/>
      <c r="E14" s="15" t="s">
        <v>18</v>
      </c>
      <c r="F14" s="15" t="s">
        <v>19</v>
      </c>
      <c r="G14" s="15" t="s">
        <v>20</v>
      </c>
      <c r="H14" s="15" t="s">
        <v>21</v>
      </c>
      <c r="I14" s="15" t="s">
        <v>22</v>
      </c>
      <c r="J14" s="15" t="s">
        <v>98</v>
      </c>
      <c r="K14" s="16" t="s">
        <v>23</v>
      </c>
      <c r="S14" s="17"/>
    </row>
    <row r="15" spans="1:28" ht="14.65" thickTop="1" x14ac:dyDescent="0.45">
      <c r="M15" s="18" t="s">
        <v>57</v>
      </c>
      <c r="S15" s="17"/>
      <c r="T15" s="17"/>
    </row>
    <row r="16" spans="1:28" x14ac:dyDescent="0.45">
      <c r="A16" s="37" t="s">
        <v>40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189" t="s">
        <v>27</v>
      </c>
      <c r="N16" s="189"/>
      <c r="O16" s="189"/>
      <c r="P16" s="189"/>
      <c r="Q16" s="189"/>
      <c r="R16" s="98"/>
      <c r="S16" s="181" t="s">
        <v>39</v>
      </c>
      <c r="T16" s="181"/>
      <c r="V16" s="178" t="s">
        <v>114</v>
      </c>
      <c r="W16" s="179"/>
      <c r="X16" s="179"/>
      <c r="Y16" s="179"/>
      <c r="Z16" s="179"/>
      <c r="AA16" s="180"/>
      <c r="AB16" s="31"/>
    </row>
    <row r="17" spans="1:28" x14ac:dyDescent="0.45">
      <c r="A17" s="22" t="s">
        <v>33</v>
      </c>
      <c r="B17" s="22" t="s">
        <v>24</v>
      </c>
      <c r="C17" s="22" t="s">
        <v>25</v>
      </c>
      <c r="D17" s="23" t="s">
        <v>26</v>
      </c>
      <c r="M17" s="24" t="s">
        <v>28</v>
      </c>
      <c r="N17" s="24" t="s">
        <v>29</v>
      </c>
      <c r="O17" s="24" t="s">
        <v>30</v>
      </c>
      <c r="P17" s="24" t="s">
        <v>31</v>
      </c>
      <c r="Q17" s="24" t="s">
        <v>32</v>
      </c>
      <c r="R17" s="98" t="s">
        <v>99</v>
      </c>
      <c r="S17" s="24" t="s">
        <v>37</v>
      </c>
      <c r="T17" s="24" t="s">
        <v>38</v>
      </c>
      <c r="V17" s="126" t="s">
        <v>28</v>
      </c>
      <c r="W17" s="127" t="s">
        <v>29</v>
      </c>
      <c r="X17" s="127" t="s">
        <v>30</v>
      </c>
      <c r="Y17" s="127" t="s">
        <v>31</v>
      </c>
      <c r="Z17" s="127" t="s">
        <v>32</v>
      </c>
      <c r="AA17" s="128" t="s">
        <v>99</v>
      </c>
      <c r="AB17" s="31"/>
    </row>
    <row r="18" spans="1:28" ht="15.75" x14ac:dyDescent="0.5">
      <c r="A18" t="s">
        <v>175</v>
      </c>
      <c r="C18" s="21"/>
      <c r="D18" s="43" t="b">
        <f>IF(B18=12,C18, IF(B18=9,(C18/9)*12))</f>
        <v>0</v>
      </c>
      <c r="E18" s="20">
        <f t="shared" ref="E18:E30" si="0">ROUND(D18*M18*E$7*E$12,0)</f>
        <v>0</v>
      </c>
      <c r="F18" s="20">
        <f t="shared" ref="F18:F30" si="1">ROUND(D18*N18*E$7*F$7*F$12,0)</f>
        <v>0</v>
      </c>
      <c r="G18" s="20">
        <f t="shared" ref="G18:G30" si="2">ROUND(D18*O18*E$7*F$7*G$7*G$12,0)</f>
        <v>0</v>
      </c>
      <c r="H18" s="20">
        <f t="shared" ref="H18:H30" si="3">ROUND(D18*P18*E$7*F$7*G$7*H$7*H$12,0)</f>
        <v>0</v>
      </c>
      <c r="I18" s="20">
        <f t="shared" ref="I18:I30" si="4">ROUND(D18*Q18*E$7*F$7*G$7*H$7*I$7*I$12,0)</f>
        <v>0</v>
      </c>
      <c r="J18" s="20">
        <f t="shared" ref="J18:J30" si="5">ROUND($D18*$R18*$E$7*$F$7*$G$7*$H$7*$I$7*$J$7*$J$12,0)</f>
        <v>0</v>
      </c>
      <c r="K18" s="20">
        <f>SUM(E18:J18)</f>
        <v>0</v>
      </c>
      <c r="L18" s="20"/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8">
        <f>SUM(M18:R18)*12</f>
        <v>0</v>
      </c>
      <c r="T18" s="29">
        <f>S18/$L$3</f>
        <v>0</v>
      </c>
      <c r="V18" s="133">
        <f>(D18*$E$7)/12</f>
        <v>0</v>
      </c>
      <c r="W18" s="133">
        <f>V18*$F$7</f>
        <v>0</v>
      </c>
      <c r="X18" s="133">
        <f t="shared" ref="X18:AA18" si="6">W18*$F$7</f>
        <v>0</v>
      </c>
      <c r="Y18" s="133">
        <f t="shared" si="6"/>
        <v>0</v>
      </c>
      <c r="Z18" s="133">
        <f t="shared" si="6"/>
        <v>0</v>
      </c>
      <c r="AA18" s="133">
        <f t="shared" si="6"/>
        <v>0</v>
      </c>
    </row>
    <row r="19" spans="1:28" ht="15.75" x14ac:dyDescent="0.5">
      <c r="A19" t="s">
        <v>42</v>
      </c>
      <c r="C19" s="21"/>
      <c r="D19" s="39" t="b">
        <f t="shared" ref="D19:D28" si="7">IF(B19=12,C19, IF(B19=9,(C19/9)*12))</f>
        <v>0</v>
      </c>
      <c r="E19" s="20">
        <f t="shared" si="0"/>
        <v>0</v>
      </c>
      <c r="F19" s="20">
        <f t="shared" si="1"/>
        <v>0</v>
      </c>
      <c r="G19" s="20">
        <f t="shared" si="2"/>
        <v>0</v>
      </c>
      <c r="H19" s="20">
        <f t="shared" si="3"/>
        <v>0</v>
      </c>
      <c r="I19" s="20">
        <f t="shared" si="4"/>
        <v>0</v>
      </c>
      <c r="J19" s="20">
        <f t="shared" si="5"/>
        <v>0</v>
      </c>
      <c r="K19" s="20">
        <f t="shared" ref="K19:K34" si="8">SUM(E19:J19)</f>
        <v>0</v>
      </c>
      <c r="L19" s="20"/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8">
        <f t="shared" ref="S19:S36" si="9">SUM(M19:R19)*12</f>
        <v>0</v>
      </c>
      <c r="T19" s="29">
        <f t="shared" ref="T19:T30" si="10">S19/$L$3</f>
        <v>0</v>
      </c>
      <c r="V19" s="134">
        <f t="shared" ref="V19:V25" si="11">(D19*$E$7)/12</f>
        <v>0</v>
      </c>
      <c r="W19" s="134">
        <f t="shared" ref="W19:AA19" si="12">V19*$F$7</f>
        <v>0</v>
      </c>
      <c r="X19" s="134">
        <f t="shared" si="12"/>
        <v>0</v>
      </c>
      <c r="Y19" s="134">
        <f t="shared" si="12"/>
        <v>0</v>
      </c>
      <c r="Z19" s="134">
        <f t="shared" si="12"/>
        <v>0</v>
      </c>
      <c r="AA19" s="134">
        <f t="shared" si="12"/>
        <v>0</v>
      </c>
    </row>
    <row r="20" spans="1:28" ht="15.75" x14ac:dyDescent="0.5">
      <c r="A20" t="s">
        <v>43</v>
      </c>
      <c r="C20" s="21"/>
      <c r="D20" s="40" t="b">
        <f t="shared" si="7"/>
        <v>0</v>
      </c>
      <c r="E20" s="41">
        <f t="shared" si="0"/>
        <v>0</v>
      </c>
      <c r="F20" s="20">
        <f t="shared" si="1"/>
        <v>0</v>
      </c>
      <c r="G20" s="20">
        <f t="shared" si="2"/>
        <v>0</v>
      </c>
      <c r="H20" s="20">
        <f t="shared" si="3"/>
        <v>0</v>
      </c>
      <c r="I20" s="20">
        <f t="shared" si="4"/>
        <v>0</v>
      </c>
      <c r="J20" s="20">
        <f t="shared" si="5"/>
        <v>0</v>
      </c>
      <c r="K20" s="20">
        <f t="shared" si="8"/>
        <v>0</v>
      </c>
      <c r="L20" s="20"/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8">
        <f t="shared" si="9"/>
        <v>0</v>
      </c>
      <c r="T20" s="29">
        <f t="shared" si="10"/>
        <v>0</v>
      </c>
      <c r="V20" s="134">
        <f t="shared" si="11"/>
        <v>0</v>
      </c>
      <c r="W20" s="134">
        <f t="shared" ref="W20:AA20" si="13">V20*$F$7</f>
        <v>0</v>
      </c>
      <c r="X20" s="134">
        <f t="shared" si="13"/>
        <v>0</v>
      </c>
      <c r="Y20" s="134">
        <f t="shared" si="13"/>
        <v>0</v>
      </c>
      <c r="Z20" s="134">
        <f t="shared" si="13"/>
        <v>0</v>
      </c>
      <c r="AA20" s="134">
        <f t="shared" si="13"/>
        <v>0</v>
      </c>
    </row>
    <row r="21" spans="1:28" ht="15.75" x14ac:dyDescent="0.5">
      <c r="A21" t="s">
        <v>44</v>
      </c>
      <c r="C21" s="21"/>
      <c r="D21" s="39" t="b">
        <f t="shared" si="7"/>
        <v>0</v>
      </c>
      <c r="E21" s="20">
        <f t="shared" si="0"/>
        <v>0</v>
      </c>
      <c r="F21" s="20">
        <f t="shared" si="1"/>
        <v>0</v>
      </c>
      <c r="G21" s="20">
        <f t="shared" si="2"/>
        <v>0</v>
      </c>
      <c r="H21" s="20">
        <f t="shared" si="3"/>
        <v>0</v>
      </c>
      <c r="I21" s="20">
        <f t="shared" si="4"/>
        <v>0</v>
      </c>
      <c r="J21" s="20">
        <f t="shared" si="5"/>
        <v>0</v>
      </c>
      <c r="K21" s="20">
        <f t="shared" si="8"/>
        <v>0</v>
      </c>
      <c r="L21" s="20"/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8">
        <f t="shared" si="9"/>
        <v>0</v>
      </c>
      <c r="T21" s="29">
        <f t="shared" si="10"/>
        <v>0</v>
      </c>
      <c r="V21" s="134">
        <f t="shared" si="11"/>
        <v>0</v>
      </c>
      <c r="W21" s="134">
        <f t="shared" ref="W21:AA21" si="14">V21*$F$7</f>
        <v>0</v>
      </c>
      <c r="X21" s="134">
        <f t="shared" si="14"/>
        <v>0</v>
      </c>
      <c r="Y21" s="134">
        <f t="shared" si="14"/>
        <v>0</v>
      </c>
      <c r="Z21" s="134">
        <f t="shared" si="14"/>
        <v>0</v>
      </c>
      <c r="AA21" s="134">
        <f t="shared" si="14"/>
        <v>0</v>
      </c>
    </row>
    <row r="22" spans="1:28" ht="15.75" x14ac:dyDescent="0.5">
      <c r="A22" t="s">
        <v>45</v>
      </c>
      <c r="C22" s="21"/>
      <c r="D22" s="39" t="b">
        <f t="shared" si="7"/>
        <v>0</v>
      </c>
      <c r="E22" s="20">
        <f t="shared" si="0"/>
        <v>0</v>
      </c>
      <c r="F22" s="20">
        <f t="shared" si="1"/>
        <v>0</v>
      </c>
      <c r="G22" s="20">
        <f t="shared" si="2"/>
        <v>0</v>
      </c>
      <c r="H22" s="20">
        <f t="shared" si="3"/>
        <v>0</v>
      </c>
      <c r="I22" s="20">
        <f t="shared" si="4"/>
        <v>0</v>
      </c>
      <c r="J22" s="20">
        <f t="shared" si="5"/>
        <v>0</v>
      </c>
      <c r="K22" s="20">
        <f t="shared" si="8"/>
        <v>0</v>
      </c>
      <c r="L22" s="20"/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8">
        <f t="shared" si="9"/>
        <v>0</v>
      </c>
      <c r="T22" s="29">
        <f t="shared" si="10"/>
        <v>0</v>
      </c>
      <c r="V22" s="134">
        <f t="shared" si="11"/>
        <v>0</v>
      </c>
      <c r="W22" s="134">
        <f t="shared" ref="W22:AA22" si="15">V22*$F$7</f>
        <v>0</v>
      </c>
      <c r="X22" s="134">
        <f t="shared" si="15"/>
        <v>0</v>
      </c>
      <c r="Y22" s="134">
        <f t="shared" si="15"/>
        <v>0</v>
      </c>
      <c r="Z22" s="134">
        <f t="shared" si="15"/>
        <v>0</v>
      </c>
      <c r="AA22" s="134">
        <f t="shared" si="15"/>
        <v>0</v>
      </c>
    </row>
    <row r="23" spans="1:28" ht="15.75" hidden="1" x14ac:dyDescent="0.5">
      <c r="A23" t="s">
        <v>46</v>
      </c>
      <c r="C23" s="21"/>
      <c r="D23" s="39" t="b">
        <f t="shared" si="7"/>
        <v>0</v>
      </c>
      <c r="E23" s="20">
        <f t="shared" si="0"/>
        <v>0</v>
      </c>
      <c r="F23" s="20">
        <f t="shared" si="1"/>
        <v>0</v>
      </c>
      <c r="G23" s="20">
        <f t="shared" si="2"/>
        <v>0</v>
      </c>
      <c r="H23" s="20">
        <f t="shared" si="3"/>
        <v>0</v>
      </c>
      <c r="I23" s="20">
        <f t="shared" si="4"/>
        <v>0</v>
      </c>
      <c r="J23" s="20">
        <f t="shared" si="5"/>
        <v>0</v>
      </c>
      <c r="K23" s="20">
        <f t="shared" si="8"/>
        <v>0</v>
      </c>
      <c r="L23" s="20"/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8">
        <f t="shared" si="9"/>
        <v>0</v>
      </c>
      <c r="T23" s="29">
        <f t="shared" si="10"/>
        <v>0</v>
      </c>
      <c r="V23" s="134">
        <f t="shared" si="11"/>
        <v>0</v>
      </c>
      <c r="W23" s="134">
        <f t="shared" ref="W23:AA23" si="16">V23*$F$7</f>
        <v>0</v>
      </c>
      <c r="X23" s="134">
        <f t="shared" si="16"/>
        <v>0</v>
      </c>
      <c r="Y23" s="134">
        <f t="shared" si="16"/>
        <v>0</v>
      </c>
      <c r="Z23" s="134">
        <f t="shared" si="16"/>
        <v>0</v>
      </c>
      <c r="AA23" s="134">
        <f t="shared" si="16"/>
        <v>0</v>
      </c>
    </row>
    <row r="24" spans="1:28" ht="15.75" hidden="1" x14ac:dyDescent="0.5">
      <c r="A24" t="s">
        <v>47</v>
      </c>
      <c r="C24" s="21"/>
      <c r="D24" s="39" t="b">
        <f t="shared" si="7"/>
        <v>0</v>
      </c>
      <c r="E24" s="20">
        <f t="shared" si="0"/>
        <v>0</v>
      </c>
      <c r="F24" s="20">
        <f t="shared" si="1"/>
        <v>0</v>
      </c>
      <c r="G24" s="20">
        <f t="shared" si="2"/>
        <v>0</v>
      </c>
      <c r="H24" s="20">
        <f t="shared" si="3"/>
        <v>0</v>
      </c>
      <c r="I24" s="20">
        <f t="shared" si="4"/>
        <v>0</v>
      </c>
      <c r="J24" s="20">
        <f t="shared" si="5"/>
        <v>0</v>
      </c>
      <c r="K24" s="20">
        <f t="shared" si="8"/>
        <v>0</v>
      </c>
      <c r="L24" s="20"/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8">
        <f t="shared" si="9"/>
        <v>0</v>
      </c>
      <c r="T24" s="29">
        <f t="shared" si="10"/>
        <v>0</v>
      </c>
      <c r="V24" s="134">
        <f t="shared" si="11"/>
        <v>0</v>
      </c>
      <c r="W24" s="134">
        <f t="shared" ref="W24:AA24" si="17">V24*$F$7</f>
        <v>0</v>
      </c>
      <c r="X24" s="134">
        <f t="shared" si="17"/>
        <v>0</v>
      </c>
      <c r="Y24" s="134">
        <f t="shared" si="17"/>
        <v>0</v>
      </c>
      <c r="Z24" s="134">
        <f t="shared" si="17"/>
        <v>0</v>
      </c>
      <c r="AA24" s="134">
        <f t="shared" si="17"/>
        <v>0</v>
      </c>
    </row>
    <row r="25" spans="1:28" ht="15.75" hidden="1" x14ac:dyDescent="0.5">
      <c r="A25" t="s">
        <v>48</v>
      </c>
      <c r="C25" s="21"/>
      <c r="D25" s="39" t="b">
        <f t="shared" si="7"/>
        <v>0</v>
      </c>
      <c r="E25" s="20">
        <f t="shared" si="0"/>
        <v>0</v>
      </c>
      <c r="F25" s="20">
        <f t="shared" si="1"/>
        <v>0</v>
      </c>
      <c r="G25" s="20">
        <f t="shared" si="2"/>
        <v>0</v>
      </c>
      <c r="H25" s="20">
        <f t="shared" si="3"/>
        <v>0</v>
      </c>
      <c r="I25" s="20">
        <f t="shared" si="4"/>
        <v>0</v>
      </c>
      <c r="J25" s="20">
        <f t="shared" si="5"/>
        <v>0</v>
      </c>
      <c r="K25" s="20">
        <f t="shared" si="8"/>
        <v>0</v>
      </c>
      <c r="L25" s="20"/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8">
        <f t="shared" si="9"/>
        <v>0</v>
      </c>
      <c r="T25" s="29">
        <f t="shared" si="10"/>
        <v>0</v>
      </c>
      <c r="V25" s="140">
        <f t="shared" si="11"/>
        <v>0</v>
      </c>
      <c r="W25" s="140">
        <f t="shared" ref="W25:AA25" si="18">V25*$F$7</f>
        <v>0</v>
      </c>
      <c r="X25" s="140">
        <f t="shared" si="18"/>
        <v>0</v>
      </c>
      <c r="Y25" s="140">
        <f t="shared" si="18"/>
        <v>0</v>
      </c>
      <c r="Z25" s="140">
        <f t="shared" si="18"/>
        <v>0</v>
      </c>
      <c r="AA25" s="140">
        <f t="shared" si="18"/>
        <v>0</v>
      </c>
    </row>
    <row r="26" spans="1:28" ht="15.75" hidden="1" x14ac:dyDescent="0.5">
      <c r="A26" t="s">
        <v>49</v>
      </c>
      <c r="C26" s="21"/>
      <c r="D26" s="39" t="b">
        <f t="shared" si="7"/>
        <v>0</v>
      </c>
      <c r="E26" s="20">
        <f t="shared" si="0"/>
        <v>0</v>
      </c>
      <c r="F26" s="20">
        <f t="shared" si="1"/>
        <v>0</v>
      </c>
      <c r="G26" s="20">
        <f t="shared" si="2"/>
        <v>0</v>
      </c>
      <c r="H26" s="20">
        <f t="shared" si="3"/>
        <v>0</v>
      </c>
      <c r="I26" s="20">
        <f t="shared" si="4"/>
        <v>0</v>
      </c>
      <c r="J26" s="20">
        <f t="shared" si="5"/>
        <v>0</v>
      </c>
      <c r="K26" s="20">
        <f t="shared" si="8"/>
        <v>0</v>
      </c>
      <c r="L26" s="20"/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8">
        <f t="shared" si="9"/>
        <v>0</v>
      </c>
      <c r="T26" s="29">
        <f t="shared" si="10"/>
        <v>0</v>
      </c>
    </row>
    <row r="27" spans="1:28" ht="15.75" hidden="1" x14ac:dyDescent="0.5">
      <c r="A27" t="s">
        <v>50</v>
      </c>
      <c r="C27" s="21"/>
      <c r="D27" s="39" t="b">
        <f t="shared" si="7"/>
        <v>0</v>
      </c>
      <c r="E27" s="20">
        <f t="shared" si="0"/>
        <v>0</v>
      </c>
      <c r="F27" s="20">
        <f t="shared" si="1"/>
        <v>0</v>
      </c>
      <c r="G27" s="20">
        <f t="shared" si="2"/>
        <v>0</v>
      </c>
      <c r="H27" s="20">
        <f t="shared" si="3"/>
        <v>0</v>
      </c>
      <c r="I27" s="20">
        <f t="shared" si="4"/>
        <v>0</v>
      </c>
      <c r="J27" s="20">
        <f t="shared" si="5"/>
        <v>0</v>
      </c>
      <c r="K27" s="20">
        <f t="shared" si="8"/>
        <v>0</v>
      </c>
      <c r="L27" s="20"/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8">
        <f t="shared" si="9"/>
        <v>0</v>
      </c>
      <c r="T27" s="29">
        <f t="shared" si="10"/>
        <v>0</v>
      </c>
    </row>
    <row r="28" spans="1:28" ht="15.75" hidden="1" x14ac:dyDescent="0.5">
      <c r="A28" t="s">
        <v>51</v>
      </c>
      <c r="C28" s="21"/>
      <c r="D28" s="39" t="b">
        <f t="shared" si="7"/>
        <v>0</v>
      </c>
      <c r="E28" s="20">
        <f t="shared" si="0"/>
        <v>0</v>
      </c>
      <c r="F28" s="20">
        <f t="shared" si="1"/>
        <v>0</v>
      </c>
      <c r="G28" s="20">
        <f t="shared" si="2"/>
        <v>0</v>
      </c>
      <c r="H28" s="20">
        <f t="shared" si="3"/>
        <v>0</v>
      </c>
      <c r="I28" s="20">
        <f t="shared" si="4"/>
        <v>0</v>
      </c>
      <c r="J28" s="20">
        <f t="shared" si="5"/>
        <v>0</v>
      </c>
      <c r="K28" s="20">
        <f>SUM(E28:J28)</f>
        <v>0</v>
      </c>
      <c r="L28" s="20"/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8">
        <f t="shared" si="9"/>
        <v>0</v>
      </c>
      <c r="T28" s="29">
        <f t="shared" si="10"/>
        <v>0</v>
      </c>
    </row>
    <row r="29" spans="1:28" ht="15.75" x14ac:dyDescent="0.5">
      <c r="A29" t="s">
        <v>163</v>
      </c>
      <c r="B29" t="s">
        <v>180</v>
      </c>
      <c r="C29" s="21">
        <v>56484</v>
      </c>
      <c r="D29" s="39">
        <f>C29</f>
        <v>56484</v>
      </c>
      <c r="E29" s="20">
        <f t="shared" si="0"/>
        <v>0</v>
      </c>
      <c r="F29" s="20">
        <f t="shared" si="1"/>
        <v>0</v>
      </c>
      <c r="G29" s="20">
        <f t="shared" si="2"/>
        <v>0</v>
      </c>
      <c r="H29" s="20">
        <f t="shared" si="3"/>
        <v>0</v>
      </c>
      <c r="I29" s="20">
        <f t="shared" si="4"/>
        <v>0</v>
      </c>
      <c r="J29" s="20">
        <f t="shared" si="5"/>
        <v>0</v>
      </c>
      <c r="K29" s="20">
        <f t="shared" si="8"/>
        <v>0</v>
      </c>
      <c r="L29" s="20"/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8">
        <f t="shared" si="9"/>
        <v>0</v>
      </c>
      <c r="T29" s="29">
        <f t="shared" si="10"/>
        <v>0</v>
      </c>
    </row>
    <row r="30" spans="1:28" ht="15.75" x14ac:dyDescent="0.5">
      <c r="A30" t="s">
        <v>163</v>
      </c>
      <c r="B30" t="s">
        <v>181</v>
      </c>
      <c r="C30" s="21">
        <v>56484</v>
      </c>
      <c r="D30" s="39">
        <f>C30</f>
        <v>56484</v>
      </c>
      <c r="E30" s="20">
        <f t="shared" si="0"/>
        <v>0</v>
      </c>
      <c r="F30" s="20">
        <f t="shared" si="1"/>
        <v>0</v>
      </c>
      <c r="G30" s="20">
        <f t="shared" si="2"/>
        <v>0</v>
      </c>
      <c r="H30" s="20">
        <f t="shared" si="3"/>
        <v>0</v>
      </c>
      <c r="I30" s="20">
        <f t="shared" si="4"/>
        <v>0</v>
      </c>
      <c r="J30" s="20">
        <f t="shared" si="5"/>
        <v>0</v>
      </c>
      <c r="K30" s="20">
        <f t="shared" si="8"/>
        <v>0</v>
      </c>
      <c r="L30" s="20"/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8">
        <f t="shared" si="9"/>
        <v>0</v>
      </c>
      <c r="T30" s="29">
        <f t="shared" si="10"/>
        <v>0</v>
      </c>
    </row>
    <row r="31" spans="1:28" ht="15.75" x14ac:dyDescent="0.5">
      <c r="A31" s="47" t="s">
        <v>34</v>
      </c>
      <c r="B31" s="65"/>
      <c r="C31" s="66">
        <f>ROUND(56760*0.49,0)</f>
        <v>27812</v>
      </c>
      <c r="D31" s="67">
        <f t="shared" ref="D31:D38" si="19">C31</f>
        <v>27812</v>
      </c>
      <c r="E31" s="67">
        <f>ROUND(D31*M31*E$8*E$12,0)</f>
        <v>0</v>
      </c>
      <c r="F31" s="67">
        <f>ROUND(D31*N31*E$8*F$8*F$12,0)</f>
        <v>0</v>
      </c>
      <c r="G31" s="67">
        <f>ROUND(D31*O31*E$8*F$8*G$8*G$12,0)</f>
        <v>0</v>
      </c>
      <c r="H31" s="67">
        <f>ROUND(D31*P31*E$8*F$8*G$8*H$8*H$12,0)</f>
        <v>0</v>
      </c>
      <c r="I31" s="67">
        <f>ROUND(D31*Q31*E$8*F$8*G$8*H$8*$I$8*I$12,0)</f>
        <v>0</v>
      </c>
      <c r="J31" s="67">
        <f>ROUND($D31*$R31*$E$8*$F$8*$G$8*$H$8*$I$8*$J$8*$J$12,0)</f>
        <v>0</v>
      </c>
      <c r="K31" s="67">
        <f t="shared" si="8"/>
        <v>0</v>
      </c>
      <c r="L31" s="67"/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9">
        <f t="shared" si="9"/>
        <v>0</v>
      </c>
      <c r="T31" s="29"/>
    </row>
    <row r="32" spans="1:28" ht="15.75" hidden="1" x14ac:dyDescent="0.5">
      <c r="A32" s="31" t="s">
        <v>34</v>
      </c>
      <c r="B32" s="70"/>
      <c r="C32" s="57">
        <f>ROUND(56760*0.49,0)</f>
        <v>27812</v>
      </c>
      <c r="D32" s="40">
        <f t="shared" si="19"/>
        <v>27812</v>
      </c>
      <c r="E32" s="40">
        <f>ROUND(D32*M32*E$8*E$12,0)</f>
        <v>0</v>
      </c>
      <c r="F32" s="40">
        <f>ROUND(D32*N32*E$8*F$8*F$12,0)</f>
        <v>0</v>
      </c>
      <c r="G32" s="40">
        <f>ROUND(D32*O32*E$8*F$8*G$8*G$12,0)</f>
        <v>0</v>
      </c>
      <c r="H32" s="40">
        <f>ROUND(D32*P32*E$8*F$8*G$8*H$8*H$12,0)</f>
        <v>0</v>
      </c>
      <c r="I32" s="40">
        <f>ROUND(D32*Q32*E$8*F$8*G$8*H$8*$I$8*I$12,0)</f>
        <v>0</v>
      </c>
      <c r="J32" s="40">
        <f>ROUND($D32*$R32*$E$8*$F$8*$G$8*$H$8*$I$8*$J$8*$J$12,0)</f>
        <v>0</v>
      </c>
      <c r="K32" s="40">
        <f t="shared" si="8"/>
        <v>0</v>
      </c>
      <c r="L32" s="40"/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71">
        <f>SUM(M32:R32)*12</f>
        <v>0</v>
      </c>
      <c r="T32" s="29"/>
    </row>
    <row r="33" spans="1:20" ht="15.75" hidden="1" x14ac:dyDescent="0.5">
      <c r="A33" s="31" t="s">
        <v>35</v>
      </c>
      <c r="B33" s="70"/>
      <c r="C33" s="57">
        <f>ROUND(59040*0.49,0)</f>
        <v>28930</v>
      </c>
      <c r="D33" s="40">
        <f t="shared" si="19"/>
        <v>28930</v>
      </c>
      <c r="E33" s="40">
        <f>ROUND(D33*M33*E$8*E$12,0)</f>
        <v>0</v>
      </c>
      <c r="F33" s="40">
        <f>ROUND(D33*N33*E$8*F$8*F$12,0)</f>
        <v>0</v>
      </c>
      <c r="G33" s="40">
        <f>ROUND(D33*O33*E$8*F$8*G$8*G$12,0)</f>
        <v>0</v>
      </c>
      <c r="H33" s="40">
        <f>ROUND(D33*P33*E$8*F$8*G$8*H$8*H$12,0)</f>
        <v>0</v>
      </c>
      <c r="I33" s="40">
        <f>ROUND(D33*Q33*E$8*F$8*G$8*H$8*$I$8*I$12,0)</f>
        <v>0</v>
      </c>
      <c r="J33" s="40">
        <f>ROUND($D33*$R33*$E$8*$F$8*$G$8*$H$8*$I$8*$J$8*$J$12,0)</f>
        <v>0</v>
      </c>
      <c r="K33" s="40">
        <f>SUM(E33:J33)</f>
        <v>0</v>
      </c>
      <c r="L33" s="40"/>
      <c r="M33" s="27">
        <v>0</v>
      </c>
      <c r="N33" s="27">
        <v>0</v>
      </c>
      <c r="O33" s="27">
        <v>0</v>
      </c>
      <c r="P33" s="27"/>
      <c r="Q33" s="27">
        <v>0</v>
      </c>
      <c r="R33" s="27">
        <v>0</v>
      </c>
      <c r="S33" s="71">
        <f>SUM(M33:R33)*12</f>
        <v>0</v>
      </c>
      <c r="T33" s="29"/>
    </row>
    <row r="34" spans="1:20" ht="15.75" x14ac:dyDescent="0.5">
      <c r="A34" s="50" t="s">
        <v>35</v>
      </c>
      <c r="B34" s="72"/>
      <c r="C34" s="73">
        <f>ROUND(59040*0.49,0)</f>
        <v>28930</v>
      </c>
      <c r="D34" s="75">
        <f t="shared" si="19"/>
        <v>28930</v>
      </c>
      <c r="E34" s="75">
        <f>ROUND(D34*M34*E$8*E$12,0)</f>
        <v>0</v>
      </c>
      <c r="F34" s="75">
        <f>ROUND(D34*N34*E$8*F$8*F$12,0)</f>
        <v>0</v>
      </c>
      <c r="G34" s="75">
        <f>ROUND(D34*O34*E$8*F$8*G$8*G$12,0)</f>
        <v>0</v>
      </c>
      <c r="H34" s="75">
        <f>ROUND(D34*P34*E$8*F$8*G$8*H$8*H$12,0)</f>
        <v>0</v>
      </c>
      <c r="I34" s="75">
        <f>ROUND(D34*Q34*E$8*F$8*G$8*H$8*$I$8*I$12,0)</f>
        <v>0</v>
      </c>
      <c r="J34" s="75">
        <f>ROUND($D34*$R34*$E$8*$F$8*$G$8*$H$8*$I$8*$J$8*$J$12,0)</f>
        <v>0</v>
      </c>
      <c r="K34" s="75">
        <f t="shared" si="8"/>
        <v>0</v>
      </c>
      <c r="L34" s="75"/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7">
        <f>SUM(M34:R34)*12</f>
        <v>0</v>
      </c>
      <c r="T34" s="29"/>
    </row>
    <row r="35" spans="1:20" ht="15.75" x14ac:dyDescent="0.5">
      <c r="A35" t="s">
        <v>179</v>
      </c>
      <c r="C35" s="21">
        <f>15*20*52</f>
        <v>15600</v>
      </c>
      <c r="D35" s="39">
        <f t="shared" si="19"/>
        <v>15600</v>
      </c>
      <c r="E35" s="20">
        <f>ROUND(D35*M35*E$7*E$12,0)</f>
        <v>0</v>
      </c>
      <c r="F35" s="20">
        <f>ROUND(D35*N35*E$7*F$7*F$12,0)</f>
        <v>0</v>
      </c>
      <c r="G35" s="20">
        <f>ROUND(D35*O35*E$7*F$7*G$7*G$12,0)</f>
        <v>0</v>
      </c>
      <c r="H35" s="20">
        <f>ROUND(D35*P35*E$7*F$7*G$7*H$7*H$12,0)</f>
        <v>0</v>
      </c>
      <c r="I35" s="20">
        <f>ROUND(D35*Q35*E$7*F$7*G$7*H$7*I$7*I$12,0)</f>
        <v>0</v>
      </c>
      <c r="J35" s="20">
        <f>ROUND($D35*$R35*$E$7*$F$7*$G$7*$H$7*$I$7*$J$7*$J$12,0)</f>
        <v>0</v>
      </c>
      <c r="K35" s="20">
        <f>SUM(E35:J35)</f>
        <v>0</v>
      </c>
      <c r="L35" s="20"/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8">
        <f t="shared" si="9"/>
        <v>0</v>
      </c>
      <c r="T35" s="29"/>
    </row>
    <row r="36" spans="1:20" ht="15.75" hidden="1" x14ac:dyDescent="0.5">
      <c r="A36" t="s">
        <v>179</v>
      </c>
      <c r="C36" s="21">
        <f>15*20*52</f>
        <v>15600</v>
      </c>
      <c r="D36" s="39">
        <f t="shared" si="19"/>
        <v>15600</v>
      </c>
      <c r="E36" s="20">
        <f>ROUND(D36*M36*E$7*E$12,0)</f>
        <v>0</v>
      </c>
      <c r="F36" s="20">
        <f>ROUND(D36*N36*E$7*F$7*F$12,0)</f>
        <v>0</v>
      </c>
      <c r="G36" s="20">
        <f>ROUND(D36*O36*E$7*F$7*G$7*G$12,0)</f>
        <v>0</v>
      </c>
      <c r="H36" s="20">
        <f>ROUND(D36*P36*E$7*F$7*G$7*H$7*H$12,0)</f>
        <v>0</v>
      </c>
      <c r="I36" s="20">
        <f>ROUND(D36*Q36*E$7*F$7*G$7*H$7*I$7*I$12,0)</f>
        <v>0</v>
      </c>
      <c r="J36" s="20">
        <f>ROUND($D36*$R36*$E$7*$F$7*$G$7*$H$7*$I$7*$J$7*$J$12,0)</f>
        <v>0</v>
      </c>
      <c r="K36" s="20">
        <f>SUM(E36:J36)</f>
        <v>0</v>
      </c>
      <c r="L36" s="20"/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8">
        <f t="shared" si="9"/>
        <v>0</v>
      </c>
      <c r="T36" s="29"/>
    </row>
    <row r="37" spans="1:20" ht="15.75" hidden="1" x14ac:dyDescent="0.5">
      <c r="A37" t="s">
        <v>179</v>
      </c>
      <c r="C37" s="21">
        <f>15*20*52</f>
        <v>15600</v>
      </c>
      <c r="D37" s="39">
        <f t="shared" si="19"/>
        <v>15600</v>
      </c>
      <c r="E37" s="20">
        <f>ROUND(D37*M37*E$7*E$12,0)</f>
        <v>0</v>
      </c>
      <c r="F37" s="20">
        <f>ROUND(D37*N37*E$7*F$7*F$12,0)</f>
        <v>0</v>
      </c>
      <c r="G37" s="20">
        <f>ROUND(D37*O37*E$7*F$7*G$7*G$12,0)</f>
        <v>0</v>
      </c>
      <c r="H37" s="20">
        <f>ROUND(D37*P37*E$7*F$7*G$7*H$7*H$12,0)</f>
        <v>0</v>
      </c>
      <c r="I37" s="20">
        <f>ROUND(D37*Q37*E$7*F$7*G$7*H$7*I$7*I$12,0)</f>
        <v>0</v>
      </c>
      <c r="J37" s="20">
        <f>ROUND(E37*R37*F$7*G$7*H$7*I$7*J$7*J$12,0)</f>
        <v>0</v>
      </c>
      <c r="K37" s="20">
        <f>SUM(E37:J37)</f>
        <v>0</v>
      </c>
      <c r="L37" s="20"/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8">
        <f>SUM(M37:R37)*12</f>
        <v>0</v>
      </c>
      <c r="T37" s="29"/>
    </row>
    <row r="38" spans="1:20" ht="16.149999999999999" thickBot="1" x14ac:dyDescent="0.55000000000000004">
      <c r="A38" t="s">
        <v>179</v>
      </c>
      <c r="C38" s="21">
        <f>15*20*52</f>
        <v>15600</v>
      </c>
      <c r="D38" s="39">
        <f t="shared" si="19"/>
        <v>15600</v>
      </c>
      <c r="E38" s="20">
        <f>ROUND(D38*M38*E$7*E$12,0)</f>
        <v>0</v>
      </c>
      <c r="F38" s="20">
        <f>ROUND(D38*N38*E$7*F$7*F$12,0)</f>
        <v>0</v>
      </c>
      <c r="G38" s="20">
        <f>ROUND(D38*O38*E$7*F$7*G$7*G$12,0)</f>
        <v>0</v>
      </c>
      <c r="H38" s="20">
        <f>ROUND(D38*P38*E$7*F$7*G$7*H$7*H$12,0)</f>
        <v>0</v>
      </c>
      <c r="I38" s="20">
        <f>ROUND(D38*Q38*E$7*F$7*G$7*H$7*I$7*I$12,0)</f>
        <v>0</v>
      </c>
      <c r="J38" s="20">
        <f>ROUND(E38*R38*F$7*G$7*H$7*I$7*J$7*J$12,0)</f>
        <v>0</v>
      </c>
      <c r="K38" s="20">
        <f>SUM(E38:J38)</f>
        <v>0</v>
      </c>
      <c r="L38" s="20"/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8">
        <f>SUM(M38:R38)*12</f>
        <v>0</v>
      </c>
      <c r="T38" s="29"/>
    </row>
    <row r="39" spans="1:20" ht="16.149999999999999" thickBot="1" x14ac:dyDescent="0.55000000000000004">
      <c r="A39" s="36" t="s">
        <v>36</v>
      </c>
      <c r="B39" s="32"/>
      <c r="C39" s="32"/>
      <c r="D39" s="32"/>
      <c r="E39" s="33">
        <f t="shared" ref="E39:I39" si="20">SUM(E18:E38)</f>
        <v>0</v>
      </c>
      <c r="F39" s="33">
        <f t="shared" si="20"/>
        <v>0</v>
      </c>
      <c r="G39" s="33">
        <f t="shared" si="20"/>
        <v>0</v>
      </c>
      <c r="H39" s="33">
        <f t="shared" si="20"/>
        <v>0</v>
      </c>
      <c r="I39" s="33">
        <f t="shared" si="20"/>
        <v>0</v>
      </c>
      <c r="J39" s="33">
        <f t="shared" ref="J39" si="21">SUM(J18:J38)</f>
        <v>0</v>
      </c>
      <c r="K39" s="35">
        <f>SUM(E39:J39)</f>
        <v>0</v>
      </c>
      <c r="L39" s="64"/>
      <c r="M39" s="63">
        <f>SUM(K18:K38)</f>
        <v>0</v>
      </c>
    </row>
    <row r="40" spans="1:20" x14ac:dyDescent="0.45">
      <c r="A40" s="37" t="s">
        <v>41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S40" s="181"/>
      <c r="T40" s="181"/>
    </row>
    <row r="41" spans="1:20" x14ac:dyDescent="0.45">
      <c r="C41" s="25" t="s">
        <v>182</v>
      </c>
    </row>
    <row r="42" spans="1:20" x14ac:dyDescent="0.45">
      <c r="A42" s="188" t="str">
        <f t="shared" ref="A42:A62" si="22">A18</f>
        <v>Person 1</v>
      </c>
      <c r="B42" s="188"/>
      <c r="C42" s="26" t="e">
        <f>ROUND(((C18*0.3541)+19098)/C18,3)</f>
        <v>#DIV/0!</v>
      </c>
      <c r="D42" s="2"/>
      <c r="E42" s="20">
        <f>IF($E18=0,0,ROUND($E18*($C42*$E$9),0))</f>
        <v>0</v>
      </c>
      <c r="F42" s="20">
        <f>IF($F18=0,0,ROUND($F18*($C42*$E$9*$F$9),0))</f>
        <v>0</v>
      </c>
      <c r="G42" s="20">
        <f>IF($G18=0,0,ROUND($G18*($C42*$E$9*$F$9*$G$9),0))</f>
        <v>0</v>
      </c>
      <c r="H42" s="20">
        <f>IF($H18=0,0,ROUND($H18*($C42*$E$9*$F$9*$G$9*$H$9),0))</f>
        <v>0</v>
      </c>
      <c r="I42" s="20">
        <f>IF($I18=0,0,ROUND($I18*($C42*$E$9*$F$9*$G$9*$H$9*$I$9),0))</f>
        <v>0</v>
      </c>
      <c r="J42" s="20">
        <f>IF($J18=0,0,ROUND($J18*($C42*$E$9*$F$9*$G$9*$H$9*$I$9*$J$9),0))</f>
        <v>0</v>
      </c>
      <c r="K42" s="20">
        <f>SUM(E42:J42)</f>
        <v>0</v>
      </c>
      <c r="L42" s="20"/>
    </row>
    <row r="43" spans="1:20" x14ac:dyDescent="0.45">
      <c r="A43" s="184" t="str">
        <f t="shared" si="22"/>
        <v>Person 2</v>
      </c>
      <c r="B43" s="184"/>
      <c r="C43" s="26" t="e">
        <f t="shared" ref="C43:C52" si="23">ROUND(((C19*0.3541)+19098)/C19,3)</f>
        <v>#DIV/0!</v>
      </c>
      <c r="D43" s="3"/>
      <c r="E43" s="20">
        <f t="shared" ref="E43:E54" si="24">IF($E19=0,0,ROUND($E19*($C43*$E$9),0))</f>
        <v>0</v>
      </c>
      <c r="F43" s="20">
        <f t="shared" ref="F43:F54" si="25">IF($F19=0,0,ROUND($F19*($C43*$E$9*$F$9),0))</f>
        <v>0</v>
      </c>
      <c r="G43" s="20">
        <f t="shared" ref="G43:G54" si="26">IF($G19=0,0,ROUND($G19*($C43*$E$9*$F$9*$G$9),0))</f>
        <v>0</v>
      </c>
      <c r="H43" s="20">
        <f t="shared" ref="H43:H54" si="27">IF($H19=0,0,ROUND($H19*($C43*$E$9*$F$9*$G$9*$H$9),0))</f>
        <v>0</v>
      </c>
      <c r="I43" s="20">
        <f t="shared" ref="I43:I54" si="28">IF($I19=0,0,ROUND($I19*($C43*$E$9*$F$9*$G$9*$H$9*$I$9),0))</f>
        <v>0</v>
      </c>
      <c r="J43" s="20">
        <f t="shared" ref="J43:J53" si="29">IF($J19=0,0,ROUND($J19*($C43*$E$9*$F$9*$G$9*$H$9*$I$9*$J$9),0))</f>
        <v>0</v>
      </c>
      <c r="K43" s="20">
        <f t="shared" ref="K43:K59" si="30">SUM(E43:J43)</f>
        <v>0</v>
      </c>
      <c r="L43" s="20"/>
    </row>
    <row r="44" spans="1:20" x14ac:dyDescent="0.45">
      <c r="A44" s="184" t="str">
        <f t="shared" si="22"/>
        <v>Person 3</v>
      </c>
      <c r="B44" s="184"/>
      <c r="C44" s="26" t="e">
        <f t="shared" si="23"/>
        <v>#DIV/0!</v>
      </c>
      <c r="D44" s="3"/>
      <c r="E44" s="20">
        <f t="shared" si="24"/>
        <v>0</v>
      </c>
      <c r="F44" s="20">
        <f t="shared" si="25"/>
        <v>0</v>
      </c>
      <c r="G44" s="20">
        <f t="shared" si="26"/>
        <v>0</v>
      </c>
      <c r="H44" s="20">
        <f t="shared" si="27"/>
        <v>0</v>
      </c>
      <c r="I44" s="20">
        <f t="shared" si="28"/>
        <v>0</v>
      </c>
      <c r="J44" s="20">
        <f t="shared" si="29"/>
        <v>0</v>
      </c>
      <c r="K44" s="20">
        <f t="shared" si="30"/>
        <v>0</v>
      </c>
      <c r="L44" s="20"/>
    </row>
    <row r="45" spans="1:20" x14ac:dyDescent="0.45">
      <c r="A45" s="184" t="str">
        <f t="shared" si="22"/>
        <v>Person 4</v>
      </c>
      <c r="B45" s="184"/>
      <c r="C45" s="26" t="e">
        <f t="shared" si="23"/>
        <v>#DIV/0!</v>
      </c>
      <c r="D45" s="3"/>
      <c r="E45" s="20">
        <f t="shared" si="24"/>
        <v>0</v>
      </c>
      <c r="F45" s="20">
        <f t="shared" si="25"/>
        <v>0</v>
      </c>
      <c r="G45" s="20">
        <f t="shared" si="26"/>
        <v>0</v>
      </c>
      <c r="H45" s="20">
        <f t="shared" si="27"/>
        <v>0</v>
      </c>
      <c r="I45" s="20">
        <f t="shared" si="28"/>
        <v>0</v>
      </c>
      <c r="J45" s="20">
        <f t="shared" si="29"/>
        <v>0</v>
      </c>
      <c r="K45" s="20">
        <f t="shared" si="30"/>
        <v>0</v>
      </c>
      <c r="L45" s="20"/>
    </row>
    <row r="46" spans="1:20" x14ac:dyDescent="0.45">
      <c r="A46" s="184" t="str">
        <f t="shared" si="22"/>
        <v>Person 5</v>
      </c>
      <c r="B46" s="184"/>
      <c r="C46" s="26" t="e">
        <f t="shared" si="23"/>
        <v>#DIV/0!</v>
      </c>
      <c r="D46" s="3"/>
      <c r="E46" s="20">
        <f t="shared" si="24"/>
        <v>0</v>
      </c>
      <c r="F46" s="20">
        <f t="shared" si="25"/>
        <v>0</v>
      </c>
      <c r="G46" s="20">
        <f t="shared" si="26"/>
        <v>0</v>
      </c>
      <c r="H46" s="20">
        <f t="shared" si="27"/>
        <v>0</v>
      </c>
      <c r="I46" s="20">
        <f t="shared" si="28"/>
        <v>0</v>
      </c>
      <c r="J46" s="20">
        <f t="shared" si="29"/>
        <v>0</v>
      </c>
      <c r="K46" s="20">
        <f t="shared" si="30"/>
        <v>0</v>
      </c>
      <c r="L46" s="20"/>
    </row>
    <row r="47" spans="1:20" hidden="1" x14ac:dyDescent="0.45">
      <c r="A47" s="184" t="str">
        <f t="shared" si="22"/>
        <v>Person 6</v>
      </c>
      <c r="B47" s="184"/>
      <c r="C47" s="26" t="e">
        <f t="shared" si="23"/>
        <v>#DIV/0!</v>
      </c>
      <c r="D47" s="3"/>
      <c r="E47" s="20">
        <f t="shared" si="24"/>
        <v>0</v>
      </c>
      <c r="F47" s="20">
        <f t="shared" si="25"/>
        <v>0</v>
      </c>
      <c r="G47" s="20">
        <f t="shared" si="26"/>
        <v>0</v>
      </c>
      <c r="H47" s="20">
        <f t="shared" si="27"/>
        <v>0</v>
      </c>
      <c r="I47" s="20">
        <f t="shared" si="28"/>
        <v>0</v>
      </c>
      <c r="J47" s="20">
        <f t="shared" si="29"/>
        <v>0</v>
      </c>
      <c r="K47" s="20">
        <f t="shared" si="30"/>
        <v>0</v>
      </c>
      <c r="L47" s="20"/>
    </row>
    <row r="48" spans="1:20" hidden="1" x14ac:dyDescent="0.45">
      <c r="A48" s="184" t="str">
        <f t="shared" si="22"/>
        <v xml:space="preserve">Person 7 </v>
      </c>
      <c r="B48" s="184"/>
      <c r="C48" s="26" t="e">
        <f t="shared" si="23"/>
        <v>#DIV/0!</v>
      </c>
      <c r="D48" s="3"/>
      <c r="E48" s="20">
        <f t="shared" si="24"/>
        <v>0</v>
      </c>
      <c r="F48" s="20">
        <f t="shared" si="25"/>
        <v>0</v>
      </c>
      <c r="G48" s="20">
        <f t="shared" si="26"/>
        <v>0</v>
      </c>
      <c r="H48" s="20">
        <f t="shared" si="27"/>
        <v>0</v>
      </c>
      <c r="I48" s="20">
        <f t="shared" si="28"/>
        <v>0</v>
      </c>
      <c r="J48" s="20">
        <f t="shared" si="29"/>
        <v>0</v>
      </c>
      <c r="K48" s="20">
        <f t="shared" si="30"/>
        <v>0</v>
      </c>
      <c r="L48" s="20"/>
    </row>
    <row r="49" spans="1:16" hidden="1" x14ac:dyDescent="0.45">
      <c r="A49" s="184" t="str">
        <f t="shared" si="22"/>
        <v>Person 8</v>
      </c>
      <c r="B49" s="184"/>
      <c r="C49" s="26" t="e">
        <f t="shared" si="23"/>
        <v>#DIV/0!</v>
      </c>
      <c r="D49" s="3"/>
      <c r="E49" s="20">
        <f t="shared" si="24"/>
        <v>0</v>
      </c>
      <c r="F49" s="20">
        <f t="shared" si="25"/>
        <v>0</v>
      </c>
      <c r="G49" s="20">
        <f t="shared" si="26"/>
        <v>0</v>
      </c>
      <c r="H49" s="20">
        <f t="shared" si="27"/>
        <v>0</v>
      </c>
      <c r="I49" s="20">
        <f t="shared" si="28"/>
        <v>0</v>
      </c>
      <c r="J49" s="20">
        <f t="shared" si="29"/>
        <v>0</v>
      </c>
      <c r="K49" s="20">
        <f t="shared" si="30"/>
        <v>0</v>
      </c>
      <c r="L49" s="20"/>
    </row>
    <row r="50" spans="1:16" hidden="1" x14ac:dyDescent="0.45">
      <c r="A50" s="184" t="str">
        <f t="shared" si="22"/>
        <v>Person 9</v>
      </c>
      <c r="B50" s="184"/>
      <c r="C50" s="26" t="e">
        <f t="shared" si="23"/>
        <v>#DIV/0!</v>
      </c>
      <c r="D50" s="3"/>
      <c r="E50" s="20">
        <f t="shared" si="24"/>
        <v>0</v>
      </c>
      <c r="F50" s="20">
        <f t="shared" si="25"/>
        <v>0</v>
      </c>
      <c r="G50" s="20">
        <f t="shared" si="26"/>
        <v>0</v>
      </c>
      <c r="H50" s="20">
        <f t="shared" si="27"/>
        <v>0</v>
      </c>
      <c r="I50" s="20">
        <f t="shared" si="28"/>
        <v>0</v>
      </c>
      <c r="J50" s="20">
        <f t="shared" si="29"/>
        <v>0</v>
      </c>
      <c r="K50" s="20">
        <f t="shared" si="30"/>
        <v>0</v>
      </c>
      <c r="L50" s="20"/>
    </row>
    <row r="51" spans="1:16" hidden="1" x14ac:dyDescent="0.45">
      <c r="A51" s="184" t="str">
        <f t="shared" si="22"/>
        <v>Person 10</v>
      </c>
      <c r="B51" s="184"/>
      <c r="C51" s="26" t="e">
        <f t="shared" si="23"/>
        <v>#DIV/0!</v>
      </c>
      <c r="D51" s="3"/>
      <c r="E51" s="20">
        <f t="shared" si="24"/>
        <v>0</v>
      </c>
      <c r="F51" s="20">
        <f t="shared" si="25"/>
        <v>0</v>
      </c>
      <c r="G51" s="20">
        <f t="shared" si="26"/>
        <v>0</v>
      </c>
      <c r="H51" s="20">
        <f t="shared" si="27"/>
        <v>0</v>
      </c>
      <c r="I51" s="20">
        <f t="shared" si="28"/>
        <v>0</v>
      </c>
      <c r="J51" s="20">
        <f t="shared" si="29"/>
        <v>0</v>
      </c>
      <c r="K51" s="20">
        <f>SUM(E51:J51)</f>
        <v>0</v>
      </c>
      <c r="L51" s="20"/>
    </row>
    <row r="52" spans="1:16" hidden="1" x14ac:dyDescent="0.45">
      <c r="A52" s="184" t="str">
        <f t="shared" si="22"/>
        <v>Person 11</v>
      </c>
      <c r="B52" s="184"/>
      <c r="C52" s="26" t="e">
        <f t="shared" si="23"/>
        <v>#DIV/0!</v>
      </c>
      <c r="D52" s="3"/>
      <c r="E52" s="20">
        <f t="shared" si="24"/>
        <v>0</v>
      </c>
      <c r="F52" s="20">
        <f t="shared" si="25"/>
        <v>0</v>
      </c>
      <c r="G52" s="20">
        <f t="shared" si="26"/>
        <v>0</v>
      </c>
      <c r="H52" s="20">
        <f t="shared" si="27"/>
        <v>0</v>
      </c>
      <c r="I52" s="20">
        <f t="shared" si="28"/>
        <v>0</v>
      </c>
      <c r="J52" s="20">
        <f t="shared" si="29"/>
        <v>0</v>
      </c>
      <c r="K52" s="20">
        <f t="shared" si="30"/>
        <v>0</v>
      </c>
      <c r="L52" s="20"/>
    </row>
    <row r="53" spans="1:16" x14ac:dyDescent="0.45">
      <c r="A53" s="184" t="str">
        <f t="shared" si="22"/>
        <v>Post-doc</v>
      </c>
      <c r="B53" s="184"/>
      <c r="C53" s="26">
        <f>IF(B29="Scholar",0.24, IF(B29="Associate", ROUND(((C29*0.3452)+18564)/C29,3)))</f>
        <v>0.67400000000000004</v>
      </c>
      <c r="D53" s="3"/>
      <c r="E53" s="20">
        <f t="shared" si="24"/>
        <v>0</v>
      </c>
      <c r="F53" s="20">
        <f t="shared" si="25"/>
        <v>0</v>
      </c>
      <c r="G53" s="20">
        <f t="shared" si="26"/>
        <v>0</v>
      </c>
      <c r="H53" s="20">
        <f t="shared" si="27"/>
        <v>0</v>
      </c>
      <c r="I53" s="20">
        <f t="shared" si="28"/>
        <v>0</v>
      </c>
      <c r="J53" s="20">
        <f t="shared" si="29"/>
        <v>0</v>
      </c>
      <c r="K53" s="20">
        <f>SUM(E53:J53)</f>
        <v>0</v>
      </c>
      <c r="L53" s="20"/>
    </row>
    <row r="54" spans="1:16" x14ac:dyDescent="0.45">
      <c r="A54" s="184" t="str">
        <f t="shared" si="22"/>
        <v>Post-doc</v>
      </c>
      <c r="B54" s="184"/>
      <c r="C54" s="26">
        <f>IF(B30="Scholar",0.24, IF(B30="Associate", ROUND(((C30*0.3452)+18564)/C30,3)))</f>
        <v>0.24</v>
      </c>
      <c r="D54" s="3"/>
      <c r="E54" s="20">
        <f t="shared" si="24"/>
        <v>0</v>
      </c>
      <c r="F54" s="20">
        <f t="shared" si="25"/>
        <v>0</v>
      </c>
      <c r="G54" s="20">
        <f t="shared" si="26"/>
        <v>0</v>
      </c>
      <c r="H54" s="20">
        <f t="shared" si="27"/>
        <v>0</v>
      </c>
      <c r="I54" s="20">
        <f t="shared" si="28"/>
        <v>0</v>
      </c>
      <c r="J54" s="20">
        <f>IF($J30=0,0,ROUND($J30*($C54*$E$9*$F$9*$G$9*$H$9*$I$9*$J$9),0))</f>
        <v>0</v>
      </c>
      <c r="K54" s="20">
        <f t="shared" si="30"/>
        <v>0</v>
      </c>
      <c r="L54" s="20"/>
    </row>
    <row r="55" spans="1:16" x14ac:dyDescent="0.45">
      <c r="A55" s="190" t="str">
        <f t="shared" si="22"/>
        <v>GRA-Masters (0.49 FTE)</v>
      </c>
      <c r="B55" s="188"/>
      <c r="C55" s="44" t="s">
        <v>184</v>
      </c>
      <c r="D55" s="2"/>
      <c r="E55" s="67">
        <f>IF($E31=0,0,ROUND(((6913)*$E$10)*$M31,0))</f>
        <v>0</v>
      </c>
      <c r="F55" s="67">
        <f>IF(F31=0,0,ROUND(((6913)*E$10*F$10)*N31,0))</f>
        <v>0</v>
      </c>
      <c r="G55" s="67">
        <f>IF(G31=0,0,ROUND(((6913)*E$10*F$10*G$10)*O31,0))</f>
        <v>0</v>
      </c>
      <c r="H55" s="67">
        <f>IF(H31=0,0,ROUND(((6913)*E$10*F$10*G$10*H$10)*P31,0))</f>
        <v>0</v>
      </c>
      <c r="I55" s="67">
        <f>IF(I31=0,0,ROUND(((6913)*E$10*F$10*G$10*H$10*I$10)*Q31,0))</f>
        <v>0</v>
      </c>
      <c r="J55" s="67">
        <f>IF($J31=0,0,ROUND(((6913)*$E$10*$F$10*$G$10*$H$10*$I$10*$J$10)*$R31,0))</f>
        <v>0</v>
      </c>
      <c r="K55" s="43">
        <f>SUM(E55:J55)</f>
        <v>0</v>
      </c>
      <c r="L55" s="40"/>
    </row>
    <row r="56" spans="1:16" hidden="1" x14ac:dyDescent="0.45">
      <c r="A56" s="191" t="str">
        <f t="shared" si="22"/>
        <v>GRA-Masters (0.49 FTE)</v>
      </c>
      <c r="B56" s="184"/>
      <c r="C56" s="26" t="s">
        <v>184</v>
      </c>
      <c r="D56" s="3"/>
      <c r="E56" s="40">
        <f>IF($E32=0,0,ROUND(((6913)*$E$10)*$M32,0))</f>
        <v>0</v>
      </c>
      <c r="F56" s="40">
        <f>IF(F32=0,0,ROUND(((6913)*E$10*F$10)*N32,0))</f>
        <v>0</v>
      </c>
      <c r="G56" s="40">
        <f>IF(G32=0,0,ROUND(((6913)*E$10*F$10*G$10)*O32,0))</f>
        <v>0</v>
      </c>
      <c r="H56" s="40">
        <f>IF(H32=0,0,ROUND(((6913)*E$10*F$10*G$10*H$10)*P32,0))</f>
        <v>0</v>
      </c>
      <c r="I56" s="40">
        <f>IF(I32=0,0,ROUND(((6913)*E$10*F$10*G$10*H$10*I$10)*Q32,0))</f>
        <v>0</v>
      </c>
      <c r="J56" s="40">
        <f>IF($J32=0,0,ROUND(((6913)*$E$10*$F$10*$G$10*$H$10*$I$10*$J$10)*$R32,0))</f>
        <v>0</v>
      </c>
      <c r="K56" s="39">
        <f>SUM(E56:J56)</f>
        <v>0</v>
      </c>
      <c r="L56" s="40"/>
    </row>
    <row r="57" spans="1:16" hidden="1" x14ac:dyDescent="0.45">
      <c r="A57" s="191" t="str">
        <f t="shared" si="22"/>
        <v>GRA-PhD (0.49 FTE)</v>
      </c>
      <c r="B57" s="184"/>
      <c r="C57" s="26" t="s">
        <v>184</v>
      </c>
      <c r="D57" s="3"/>
      <c r="E57" s="40">
        <f>IF($E33=0,0,ROUND(((6913)*$E$10)*$M33,0))</f>
        <v>0</v>
      </c>
      <c r="F57" s="40">
        <f>IF(F33=0,0,ROUND(((6913)*E$10*F$10)*N33,0))</f>
        <v>0</v>
      </c>
      <c r="G57" s="40">
        <f>IF(G33=0,0,ROUND(((6913)*E$10*F$10*G$10)*O33,0))</f>
        <v>0</v>
      </c>
      <c r="H57" s="40">
        <f>IF(H33=0,0,ROUND(((6913)*E$10*F$10*G$10*H$10)*P33,0))</f>
        <v>0</v>
      </c>
      <c r="I57" s="40">
        <f>IF(I33=0,0,ROUND(((6913)*E$10*F$10*G$10*H$10*I$10)*Q33,0))</f>
        <v>0</v>
      </c>
      <c r="J57" s="40">
        <f>IF($J33=0,0,ROUND(((6913)*$E$10*$F$10*$G$10*$H$10*$I$10*$J$10)*$R33,0))</f>
        <v>0</v>
      </c>
      <c r="K57" s="39">
        <f t="shared" si="30"/>
        <v>0</v>
      </c>
      <c r="L57" s="40"/>
    </row>
    <row r="58" spans="1:16" x14ac:dyDescent="0.45">
      <c r="A58" s="192" t="str">
        <f t="shared" si="22"/>
        <v>GRA-PhD (0.49 FTE)</v>
      </c>
      <c r="B58" s="193"/>
      <c r="C58" s="78" t="s">
        <v>184</v>
      </c>
      <c r="D58" s="5"/>
      <c r="E58" s="75">
        <f>IF($E34=0,0,ROUND(((6913)*$E$10)*$M34,0))</f>
        <v>0</v>
      </c>
      <c r="F58" s="75">
        <f>IF(F34=0,0,ROUND(((6913)*E$10*F$10)*N34,0))</f>
        <v>0</v>
      </c>
      <c r="G58" s="75">
        <f>IF(G34=0,0,ROUND(((6913)*E$10*F$10*G$10)*O34,0))</f>
        <v>0</v>
      </c>
      <c r="H58" s="75">
        <f>IF(H34=0,0,ROUND(((6913)*E$10*F$10*G$10*H$10)*P34,0))</f>
        <v>0</v>
      </c>
      <c r="I58" s="75">
        <f>IF(I34=0,0,ROUND(((6913)*E$10*F$10*G$10*H$10*I$10)*Q34,0))</f>
        <v>0</v>
      </c>
      <c r="J58" s="75">
        <f>IF($J34=0,0,ROUND(((6913)*$E$10*$F$10*$G$10*$H$10*$I$10*$J$10)*$R34,0))</f>
        <v>0</v>
      </c>
      <c r="K58" s="74">
        <f t="shared" si="30"/>
        <v>0</v>
      </c>
      <c r="L58" s="40"/>
      <c r="P58" s="174"/>
    </row>
    <row r="59" spans="1:16" x14ac:dyDescent="0.45">
      <c r="A59" s="184" t="str">
        <f t="shared" si="22"/>
        <v>Student-Part-Time ($15/hr,20hr/wk)</v>
      </c>
      <c r="B59" s="184"/>
      <c r="C59" s="26">
        <v>0.1</v>
      </c>
      <c r="D59" s="3"/>
      <c r="E59" s="20">
        <f>IF(E35=0,0,ROUND((E35*($C59*E$9)),0))</f>
        <v>0</v>
      </c>
      <c r="F59" s="20">
        <f>IF(F35=0,0,ROUND((F35*($C59*E$9*F$9)),0))</f>
        <v>0</v>
      </c>
      <c r="G59" s="20">
        <f>IF(G35=0,0,ROUND((G35*($C59*E$9*F$9*G$9)),0))</f>
        <v>0</v>
      </c>
      <c r="H59" s="20">
        <f>IF(H35=0,0,ROUND((H35*($C59*E$9*F$9*G$9*H$9)),0))</f>
        <v>0</v>
      </c>
      <c r="I59" s="20">
        <f>IF(I35=0,0,ROUND((I35*($C59*E$9*F$9*G$9*H$9*I$9)),0))</f>
        <v>0</v>
      </c>
      <c r="J59" s="20">
        <f>IF($J35=0,0,ROUND(($J35*($C59*$E$9*$F$9*$G$9*$H$9*$I$9*$J$9)),0))</f>
        <v>0</v>
      </c>
      <c r="K59" s="20">
        <f t="shared" si="30"/>
        <v>0</v>
      </c>
      <c r="L59" s="20"/>
      <c r="P59" s="175"/>
    </row>
    <row r="60" spans="1:16" hidden="1" x14ac:dyDescent="0.45">
      <c r="A60" s="184" t="str">
        <f t="shared" si="22"/>
        <v>Student-Part-Time ($15/hr,20hr/wk)</v>
      </c>
      <c r="B60" s="184"/>
      <c r="C60" s="26">
        <v>0.1</v>
      </c>
      <c r="D60" s="3"/>
      <c r="E60" s="20">
        <f>IF(E36=0,0,ROUND((E36*($C60*E$9)),0))</f>
        <v>0</v>
      </c>
      <c r="F60" s="20">
        <f>IF(F36=0,0,ROUND((F36*($C60*E$9*F$9)),0))</f>
        <v>0</v>
      </c>
      <c r="G60" s="20">
        <f>IF(G36=0,0,ROUND((G36*($C60*E$9*F$9*G$9)),0))</f>
        <v>0</v>
      </c>
      <c r="H60" s="20">
        <f>IF(H36=0,0,ROUND((H36*($C60*E$9*F$9*G$9*H$9)),0))</f>
        <v>0</v>
      </c>
      <c r="I60" s="20">
        <f>IF(I36=0,0,ROUND((I36*($C60*E$9*F$9*G$9*H$9*I$9)),0))</f>
        <v>0</v>
      </c>
      <c r="J60" s="20">
        <f t="shared" ref="J60" si="31">IF($J36=0,0,ROUND(($J36*($C60*$E$9*$F$9*$G$9*$H$9*$I$9*$J$9)),0))</f>
        <v>0</v>
      </c>
      <c r="K60" s="20">
        <f>SUM(E60:J60)</f>
        <v>0</v>
      </c>
      <c r="L60" s="20"/>
    </row>
    <row r="61" spans="1:16" hidden="1" x14ac:dyDescent="0.45">
      <c r="A61" s="184" t="str">
        <f t="shared" si="22"/>
        <v>Student-Part-Time ($15/hr,20hr/wk)</v>
      </c>
      <c r="B61" s="184"/>
      <c r="C61" s="26">
        <v>0.1</v>
      </c>
      <c r="D61" s="3"/>
      <c r="E61" s="20">
        <f>IF(E37=0,0,ROUND((E37*($C61*E$9)),0))</f>
        <v>0</v>
      </c>
      <c r="F61" s="20">
        <f>IF(F37=0,0,ROUND((F37*($C61*E$9*F$9)),0))</f>
        <v>0</v>
      </c>
      <c r="G61" s="20">
        <f>IF(G37=0,0,ROUND((G37*($C61*E$9*F$9*G$9)),0))</f>
        <v>0</v>
      </c>
      <c r="H61" s="20">
        <f>IF(H37=0,0,ROUND((H37*($C61*E$9*F$9*G$9*H$9)),0))</f>
        <v>0</v>
      </c>
      <c r="I61" s="20">
        <f>IF(I37=0,0,ROUND((I37*($C61*E$9*F$9*G$9*H$9*I$9)),0))</f>
        <v>0</v>
      </c>
      <c r="J61" s="20">
        <f>IF($J37=0,0,ROUND(($J37*($C61*$E$9*$F$9*$G$9*$H$9*$I$9*$J$9)),0))</f>
        <v>0</v>
      </c>
      <c r="K61" s="20">
        <f>SUM(E61:J61)</f>
        <v>0</v>
      </c>
      <c r="L61" s="20"/>
    </row>
    <row r="62" spans="1:16" ht="14.65" thickBot="1" x14ac:dyDescent="0.5">
      <c r="A62" s="184" t="str">
        <f t="shared" si="22"/>
        <v>Student-Part-Time ($15/hr,20hr/wk)</v>
      </c>
      <c r="B62" s="184"/>
      <c r="C62" s="26">
        <v>0.1</v>
      </c>
      <c r="D62" s="3"/>
      <c r="E62" s="20">
        <f>IF(E38=0,0,ROUND((E38*($C62*E$9)),0))</f>
        <v>0</v>
      </c>
      <c r="F62" s="20">
        <f>IF(F38=0,0,ROUND((F38*($C62*E$9*F$9)),0))</f>
        <v>0</v>
      </c>
      <c r="G62" s="20">
        <f>IF(G38=0,0,ROUND((G38*($C62*E$9*F$9*G$9)),0))</f>
        <v>0</v>
      </c>
      <c r="H62" s="20">
        <f>IF(H38=0,0,ROUND((H38*($C62*E$9*F$9*G$9*H$9)),0))</f>
        <v>0</v>
      </c>
      <c r="I62" s="20">
        <f>IF(I38=0,0,ROUND((I38*($C62*E$9*F$9*G$9*H$9*I$9)),0))</f>
        <v>0</v>
      </c>
      <c r="J62" s="20">
        <f>IF($J38=0,0,ROUND(($J38*($C62*$E$9*$F$9*$G$9*$H$9*$I$9*$J$9)),0))</f>
        <v>0</v>
      </c>
      <c r="K62" s="20">
        <f>SUM(E62:J62)</f>
        <v>0</v>
      </c>
      <c r="L62" s="20"/>
    </row>
    <row r="63" spans="1:16" ht="14.65" thickBot="1" x14ac:dyDescent="0.5">
      <c r="A63" s="34" t="s">
        <v>52</v>
      </c>
      <c r="B63" s="32"/>
      <c r="C63" s="32"/>
      <c r="D63" s="32"/>
      <c r="E63" s="33">
        <f t="shared" ref="E63:I63" si="32">SUM(E42:E62)</f>
        <v>0</v>
      </c>
      <c r="F63" s="33">
        <f t="shared" si="32"/>
        <v>0</v>
      </c>
      <c r="G63" s="33">
        <f t="shared" si="32"/>
        <v>0</v>
      </c>
      <c r="H63" s="33">
        <f t="shared" si="32"/>
        <v>0</v>
      </c>
      <c r="I63" s="33">
        <f t="shared" si="32"/>
        <v>0</v>
      </c>
      <c r="J63" s="33">
        <f t="shared" ref="J63" si="33">SUM(J42:J62)</f>
        <v>0</v>
      </c>
      <c r="K63" s="35">
        <f>SUM(E63:J63)</f>
        <v>0</v>
      </c>
      <c r="L63" s="64"/>
      <c r="M63" s="63">
        <f>SUM(K42:K62)</f>
        <v>0</v>
      </c>
    </row>
    <row r="64" spans="1:16" ht="14.65" thickBot="1" x14ac:dyDescent="0.5">
      <c r="A64" s="23"/>
      <c r="E64" s="64"/>
      <c r="F64" s="64"/>
      <c r="G64" s="64"/>
      <c r="H64" s="64"/>
      <c r="I64" s="64"/>
      <c r="J64" s="64"/>
      <c r="K64" s="64"/>
      <c r="L64" s="64"/>
      <c r="M64" s="63"/>
    </row>
    <row r="65" spans="1:20" ht="14.65" thickBot="1" x14ac:dyDescent="0.5">
      <c r="A65" s="135" t="s">
        <v>115</v>
      </c>
      <c r="B65" s="136"/>
      <c r="C65" s="136"/>
      <c r="D65" s="136"/>
      <c r="E65" s="137">
        <f>E39+E63</f>
        <v>0</v>
      </c>
      <c r="F65" s="137">
        <f t="shared" ref="F65:J65" si="34">F39+F63</f>
        <v>0</v>
      </c>
      <c r="G65" s="137">
        <f t="shared" si="34"/>
        <v>0</v>
      </c>
      <c r="H65" s="137">
        <f t="shared" si="34"/>
        <v>0</v>
      </c>
      <c r="I65" s="137">
        <f t="shared" si="34"/>
        <v>0</v>
      </c>
      <c r="J65" s="137">
        <f t="shared" si="34"/>
        <v>0</v>
      </c>
      <c r="K65" s="138">
        <f>SUM(E65:I65)</f>
        <v>0</v>
      </c>
      <c r="L65" s="139"/>
      <c r="M65" s="63">
        <f>K39+K63</f>
        <v>0</v>
      </c>
    </row>
    <row r="66" spans="1:20" x14ac:dyDescent="0.45">
      <c r="A66" s="23"/>
      <c r="E66" s="64"/>
      <c r="F66" s="64"/>
      <c r="G66" s="64"/>
      <c r="H66" s="64"/>
      <c r="I66" s="64"/>
      <c r="J66" s="64"/>
      <c r="K66" s="64"/>
      <c r="L66" s="64"/>
      <c r="M66" s="63"/>
    </row>
    <row r="67" spans="1:20" x14ac:dyDescent="0.45">
      <c r="A67" s="37" t="s">
        <v>82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S67" s="181"/>
      <c r="T67" s="181"/>
    </row>
    <row r="68" spans="1:20" x14ac:dyDescent="0.45">
      <c r="A68" s="31" t="s">
        <v>60</v>
      </c>
      <c r="D68" s="3"/>
      <c r="E68" s="11"/>
      <c r="F68" s="11"/>
      <c r="G68" s="11"/>
      <c r="H68" s="11"/>
      <c r="I68" s="11"/>
      <c r="J68" s="11"/>
      <c r="K68" s="38">
        <f>SUM(E68:J68)</f>
        <v>0</v>
      </c>
      <c r="L68" s="38"/>
    </row>
    <row r="69" spans="1:20" x14ac:dyDescent="0.45">
      <c r="A69" s="31" t="s">
        <v>60</v>
      </c>
      <c r="D69" s="3"/>
      <c r="E69" s="11"/>
      <c r="F69" s="11"/>
      <c r="G69" s="11"/>
      <c r="H69" s="11"/>
      <c r="I69" s="11"/>
      <c r="J69" s="11"/>
      <c r="K69" s="38">
        <f t="shared" ref="K69:K70" si="35">SUM(E69:J69)</f>
        <v>0</v>
      </c>
      <c r="L69" s="38"/>
    </row>
    <row r="70" spans="1:20" hidden="1" x14ac:dyDescent="0.45">
      <c r="A70" s="31" t="s">
        <v>60</v>
      </c>
      <c r="D70" s="3"/>
      <c r="E70" s="11"/>
      <c r="F70" s="11"/>
      <c r="G70" s="11"/>
      <c r="H70" s="11"/>
      <c r="I70" s="11"/>
      <c r="J70" s="11"/>
      <c r="K70" s="38">
        <f t="shared" si="35"/>
        <v>0</v>
      </c>
      <c r="L70" s="38"/>
    </row>
    <row r="71" spans="1:20" ht="14.65" thickBot="1" x14ac:dyDescent="0.5">
      <c r="A71" s="31" t="s">
        <v>60</v>
      </c>
      <c r="D71" s="42"/>
      <c r="E71" s="11"/>
      <c r="F71" s="11"/>
      <c r="G71" s="11"/>
      <c r="H71" s="11"/>
      <c r="I71" s="11"/>
      <c r="J71" s="11"/>
      <c r="K71" s="38">
        <f>SUM(E71:J71)</f>
        <v>0</v>
      </c>
      <c r="L71" s="38"/>
    </row>
    <row r="72" spans="1:20" ht="14.65" thickBot="1" x14ac:dyDescent="0.5">
      <c r="A72" s="34" t="s">
        <v>83</v>
      </c>
      <c r="B72" s="32"/>
      <c r="C72" s="32"/>
      <c r="D72" s="32"/>
      <c r="E72" s="33">
        <f>SUM(E68:E71)</f>
        <v>0</v>
      </c>
      <c r="F72" s="33">
        <f t="shared" ref="F72:I72" si="36">SUM(F68:F71)</f>
        <v>0</v>
      </c>
      <c r="G72" s="33">
        <f t="shared" si="36"/>
        <v>0</v>
      </c>
      <c r="H72" s="33">
        <f t="shared" si="36"/>
        <v>0</v>
      </c>
      <c r="I72" s="33">
        <f t="shared" si="36"/>
        <v>0</v>
      </c>
      <c r="J72" s="33">
        <f t="shared" ref="J72" si="37">SUM(J68:J71)</f>
        <v>0</v>
      </c>
      <c r="K72" s="35">
        <f>SUM(E72:J72)</f>
        <v>0</v>
      </c>
      <c r="L72" s="64"/>
      <c r="M72" s="63">
        <f>SUM(K68:K71)</f>
        <v>0</v>
      </c>
    </row>
    <row r="73" spans="1:20" x14ac:dyDescent="0.45">
      <c r="A73" s="37" t="s">
        <v>84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S73" s="181"/>
      <c r="T73" s="181"/>
    </row>
    <row r="74" spans="1:20" x14ac:dyDescent="0.45">
      <c r="A74" s="31" t="s">
        <v>88</v>
      </c>
      <c r="D74" s="3"/>
      <c r="E74" s="11"/>
      <c r="F74" s="11"/>
      <c r="G74" s="11"/>
      <c r="H74" s="11"/>
      <c r="I74" s="11"/>
      <c r="J74" s="11"/>
      <c r="K74" s="38">
        <f>SUM(E74:J74)</f>
        <v>0</v>
      </c>
      <c r="L74" s="38"/>
    </row>
    <row r="75" spans="1:20" x14ac:dyDescent="0.45">
      <c r="A75" s="31" t="s">
        <v>176</v>
      </c>
      <c r="D75" s="3"/>
      <c r="E75" s="11"/>
      <c r="F75" s="11"/>
      <c r="G75" s="11"/>
      <c r="H75" s="11"/>
      <c r="I75" s="11"/>
      <c r="J75" s="11"/>
      <c r="K75" s="38">
        <f t="shared" ref="K75:K78" si="38">SUM(E75:J75)</f>
        <v>0</v>
      </c>
      <c r="L75" s="38"/>
    </row>
    <row r="76" spans="1:20" x14ac:dyDescent="0.45">
      <c r="A76" s="31" t="s">
        <v>90</v>
      </c>
      <c r="D76" s="3"/>
      <c r="E76" s="11"/>
      <c r="F76" s="11"/>
      <c r="G76" s="11"/>
      <c r="H76" s="11"/>
      <c r="I76" s="11"/>
      <c r="J76" s="11"/>
      <c r="K76" s="38">
        <f t="shared" si="38"/>
        <v>0</v>
      </c>
      <c r="L76" s="38"/>
    </row>
    <row r="77" spans="1:20" x14ac:dyDescent="0.45">
      <c r="A77" s="31" t="s">
        <v>91</v>
      </c>
      <c r="D77" s="3"/>
      <c r="E77" s="11"/>
      <c r="F77" s="11"/>
      <c r="G77" s="11"/>
      <c r="H77" s="11"/>
      <c r="I77" s="11"/>
      <c r="J77" s="11"/>
      <c r="K77" s="38">
        <f t="shared" si="38"/>
        <v>0</v>
      </c>
      <c r="L77" s="38"/>
    </row>
    <row r="78" spans="1:20" ht="14.65" thickBot="1" x14ac:dyDescent="0.5">
      <c r="A78" s="31" t="s">
        <v>66</v>
      </c>
      <c r="D78" s="42"/>
      <c r="E78" s="11"/>
      <c r="F78" s="11"/>
      <c r="G78" s="11"/>
      <c r="H78" s="11"/>
      <c r="I78" s="11"/>
      <c r="J78" s="11"/>
      <c r="K78" s="38">
        <f t="shared" si="38"/>
        <v>0</v>
      </c>
      <c r="L78" s="38"/>
    </row>
    <row r="79" spans="1:20" ht="14.65" thickBot="1" x14ac:dyDescent="0.5">
      <c r="A79" s="34" t="s">
        <v>85</v>
      </c>
      <c r="B79" s="32"/>
      <c r="C79" s="32"/>
      <c r="D79" s="32"/>
      <c r="E79" s="33">
        <f>SUM(E74:E78)</f>
        <v>0</v>
      </c>
      <c r="F79" s="33">
        <f t="shared" ref="F79:I79" si="39">SUM(F74:F78)</f>
        <v>0</v>
      </c>
      <c r="G79" s="33">
        <f t="shared" si="39"/>
        <v>0</v>
      </c>
      <c r="H79" s="33">
        <f t="shared" si="39"/>
        <v>0</v>
      </c>
      <c r="I79" s="33">
        <f t="shared" si="39"/>
        <v>0</v>
      </c>
      <c r="J79" s="33">
        <f t="shared" ref="J79" si="40">SUM(J74:J78)</f>
        <v>0</v>
      </c>
      <c r="K79" s="35">
        <f>SUM(E79:J79)</f>
        <v>0</v>
      </c>
      <c r="L79" s="64"/>
      <c r="M79" s="63">
        <f>SUM(K74:K78)</f>
        <v>0</v>
      </c>
    </row>
    <row r="80" spans="1:20" x14ac:dyDescent="0.45">
      <c r="A80" s="37" t="s">
        <v>53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S80" s="181"/>
      <c r="T80" s="181"/>
    </row>
    <row r="81" spans="1:20" x14ac:dyDescent="0.45">
      <c r="A81" s="31" t="s">
        <v>54</v>
      </c>
      <c r="D81" s="3"/>
      <c r="E81" s="11"/>
      <c r="F81" s="11"/>
      <c r="G81" s="11"/>
      <c r="H81" s="11"/>
      <c r="I81" s="11"/>
      <c r="J81" s="11"/>
      <c r="K81" s="38">
        <f>SUM(E81:J81)</f>
        <v>0</v>
      </c>
      <c r="L81" s="38"/>
    </row>
    <row r="82" spans="1:20" hidden="1" x14ac:dyDescent="0.45">
      <c r="A82" s="31" t="s">
        <v>54</v>
      </c>
      <c r="D82" s="3"/>
      <c r="E82" s="11"/>
      <c r="F82" s="11"/>
      <c r="G82" s="11"/>
      <c r="H82" s="11"/>
      <c r="I82" s="11"/>
      <c r="J82" s="11"/>
      <c r="K82" s="38">
        <f>SUM(E82:J82)</f>
        <v>0</v>
      </c>
      <c r="L82" s="38"/>
    </row>
    <row r="83" spans="1:20" hidden="1" x14ac:dyDescent="0.45">
      <c r="A83" s="31" t="s">
        <v>54</v>
      </c>
      <c r="D83" s="3"/>
      <c r="E83" s="11"/>
      <c r="F83" s="11"/>
      <c r="G83" s="11"/>
      <c r="H83" s="11"/>
      <c r="I83" s="11"/>
      <c r="J83" s="11"/>
      <c r="K83" s="38">
        <f>SUM(E83:J83)</f>
        <v>0</v>
      </c>
      <c r="L83" s="38"/>
    </row>
    <row r="84" spans="1:20" ht="14.65" thickBot="1" x14ac:dyDescent="0.5">
      <c r="A84" s="31" t="s">
        <v>55</v>
      </c>
      <c r="E84" s="202"/>
      <c r="F84" s="11"/>
      <c r="G84" s="11"/>
      <c r="H84" s="11"/>
      <c r="I84" s="11"/>
      <c r="J84" s="11"/>
      <c r="K84" s="38">
        <f>SUM(E84:J84)</f>
        <v>0</v>
      </c>
      <c r="L84" s="38"/>
    </row>
    <row r="85" spans="1:20" ht="14.65" thickBot="1" x14ac:dyDescent="0.5">
      <c r="A85" s="34" t="s">
        <v>56</v>
      </c>
      <c r="B85" s="32"/>
      <c r="C85" s="32"/>
      <c r="D85" s="32"/>
      <c r="E85" s="33">
        <f>SUM(E81:E84)</f>
        <v>0</v>
      </c>
      <c r="F85" s="33">
        <f t="shared" ref="F85:I85" si="41">SUM(F81:F84)</f>
        <v>0</v>
      </c>
      <c r="G85" s="33">
        <f t="shared" si="41"/>
        <v>0</v>
      </c>
      <c r="H85" s="33">
        <f t="shared" si="41"/>
        <v>0</v>
      </c>
      <c r="I85" s="33">
        <f t="shared" si="41"/>
        <v>0</v>
      </c>
      <c r="J85" s="33">
        <f t="shared" ref="J85" si="42">SUM(J81:J84)</f>
        <v>0</v>
      </c>
      <c r="K85" s="35">
        <f>SUM(E85:J85)</f>
        <v>0</v>
      </c>
      <c r="L85" s="64"/>
      <c r="M85" s="63">
        <f>SUM(K81:K84)</f>
        <v>0</v>
      </c>
    </row>
    <row r="86" spans="1:20" x14ac:dyDescent="0.45">
      <c r="A86" s="37" t="s">
        <v>58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S86" s="181"/>
      <c r="T86" s="181"/>
    </row>
    <row r="87" spans="1:20" x14ac:dyDescent="0.45">
      <c r="A87" s="23" t="s">
        <v>59</v>
      </c>
      <c r="D87" s="46" t="s">
        <v>109</v>
      </c>
      <c r="E87" s="20">
        <f>SUM(E88:E92)</f>
        <v>0</v>
      </c>
      <c r="F87" s="20">
        <f t="shared" ref="F87:I87" si="43">SUM(F88:F92)</f>
        <v>0</v>
      </c>
      <c r="G87" s="20">
        <f t="shared" si="43"/>
        <v>0</v>
      </c>
      <c r="H87" s="20">
        <f t="shared" si="43"/>
        <v>0</v>
      </c>
      <c r="I87" s="20">
        <f t="shared" si="43"/>
        <v>0</v>
      </c>
      <c r="J87" s="20">
        <f>SUM(J88:J92)</f>
        <v>0</v>
      </c>
      <c r="K87" s="20">
        <f>SUM(E87:J87)</f>
        <v>0</v>
      </c>
      <c r="L87" s="20"/>
      <c r="M87" s="63">
        <f>SUM(K88:K92)</f>
        <v>0</v>
      </c>
    </row>
    <row r="88" spans="1:20" x14ac:dyDescent="0.45">
      <c r="A88" t="s">
        <v>60</v>
      </c>
      <c r="D88" s="3"/>
      <c r="E88" s="11"/>
      <c r="F88" s="11"/>
      <c r="G88" s="11"/>
      <c r="H88" s="11"/>
      <c r="I88" s="11"/>
      <c r="J88" s="11"/>
      <c r="K88" s="38">
        <f t="shared" ref="K88:K98" si="44">SUM(E88:J88)</f>
        <v>0</v>
      </c>
      <c r="L88" s="38"/>
    </row>
    <row r="89" spans="1:20" x14ac:dyDescent="0.45">
      <c r="A89" t="s">
        <v>60</v>
      </c>
      <c r="D89" s="3"/>
      <c r="E89" s="11"/>
      <c r="F89" s="11"/>
      <c r="G89" s="11"/>
      <c r="H89" s="11"/>
      <c r="I89" s="11"/>
      <c r="J89" s="11"/>
      <c r="K89" s="38">
        <f t="shared" si="44"/>
        <v>0</v>
      </c>
      <c r="L89" s="38"/>
    </row>
    <row r="90" spans="1:20" x14ac:dyDescent="0.45">
      <c r="A90" t="s">
        <v>60</v>
      </c>
      <c r="D90" s="3"/>
      <c r="E90" s="11"/>
      <c r="F90" s="11"/>
      <c r="G90" s="11"/>
      <c r="H90" s="11"/>
      <c r="I90" s="11"/>
      <c r="J90" s="11"/>
      <c r="K90" s="38">
        <f t="shared" si="44"/>
        <v>0</v>
      </c>
      <c r="L90" s="38"/>
    </row>
    <row r="91" spans="1:20" x14ac:dyDescent="0.45">
      <c r="A91" t="s">
        <v>60</v>
      </c>
      <c r="D91" s="3"/>
      <c r="E91" s="11"/>
      <c r="F91" s="11"/>
      <c r="G91" s="11"/>
      <c r="H91" s="11"/>
      <c r="I91" s="11"/>
      <c r="J91" s="11"/>
      <c r="K91" s="38">
        <f t="shared" si="44"/>
        <v>0</v>
      </c>
      <c r="L91" s="38"/>
    </row>
    <row r="92" spans="1:20" x14ac:dyDescent="0.45">
      <c r="A92" t="s">
        <v>60</v>
      </c>
      <c r="D92" s="3"/>
      <c r="E92" s="11"/>
      <c r="F92" s="11"/>
      <c r="G92" s="11"/>
      <c r="H92" s="11"/>
      <c r="I92" s="11"/>
      <c r="J92" s="11"/>
      <c r="K92" s="38">
        <f t="shared" si="44"/>
        <v>0</v>
      </c>
      <c r="L92" s="38"/>
    </row>
    <row r="93" spans="1:20" x14ac:dyDescent="0.45">
      <c r="A93" t="s">
        <v>61</v>
      </c>
      <c r="D93" s="3"/>
      <c r="E93" s="11"/>
      <c r="F93" s="11"/>
      <c r="G93" s="11"/>
      <c r="H93" s="11"/>
      <c r="I93" s="11"/>
      <c r="J93" s="11"/>
      <c r="K93" s="38">
        <f t="shared" si="44"/>
        <v>0</v>
      </c>
      <c r="L93" s="38"/>
    </row>
    <row r="94" spans="1:20" x14ac:dyDescent="0.45">
      <c r="A94" t="s">
        <v>62</v>
      </c>
      <c r="D94" s="3"/>
      <c r="E94" s="11"/>
      <c r="F94" s="11"/>
      <c r="G94" s="11"/>
      <c r="H94" s="11"/>
      <c r="I94" s="11"/>
      <c r="J94" s="11"/>
      <c r="K94" s="38">
        <f>SUM(E94:J94)</f>
        <v>0</v>
      </c>
      <c r="L94" s="38"/>
    </row>
    <row r="95" spans="1:20" x14ac:dyDescent="0.45">
      <c r="A95" t="s">
        <v>63</v>
      </c>
      <c r="D95" s="3"/>
      <c r="E95" s="11"/>
      <c r="F95" s="11"/>
      <c r="G95" s="11"/>
      <c r="H95" s="11"/>
      <c r="I95" s="11"/>
      <c r="J95" s="11"/>
      <c r="K95" s="38">
        <f t="shared" si="44"/>
        <v>0</v>
      </c>
      <c r="L95" s="38"/>
    </row>
    <row r="96" spans="1:20" x14ac:dyDescent="0.45">
      <c r="A96" t="s">
        <v>64</v>
      </c>
      <c r="D96" s="3"/>
      <c r="E96" s="11"/>
      <c r="F96" s="11"/>
      <c r="G96" s="11"/>
      <c r="H96" s="11"/>
      <c r="I96" s="11"/>
      <c r="J96" s="11"/>
      <c r="K96" s="38">
        <f t="shared" si="44"/>
        <v>0</v>
      </c>
      <c r="L96" s="38"/>
    </row>
    <row r="97" spans="1:21" x14ac:dyDescent="0.45">
      <c r="A97" t="s">
        <v>65</v>
      </c>
      <c r="D97" s="3"/>
      <c r="E97" s="11"/>
      <c r="F97" s="11"/>
      <c r="G97" s="11"/>
      <c r="H97" s="11"/>
      <c r="I97" s="11"/>
      <c r="J97" s="11"/>
      <c r="K97" s="38">
        <f>SUM(E97:J97)</f>
        <v>0</v>
      </c>
      <c r="L97" s="38"/>
    </row>
    <row r="98" spans="1:21" ht="14.65" thickBot="1" x14ac:dyDescent="0.5">
      <c r="A98" t="s">
        <v>66</v>
      </c>
      <c r="D98" s="42"/>
      <c r="E98" s="11"/>
      <c r="F98" s="11"/>
      <c r="G98" s="11"/>
      <c r="H98" s="11"/>
      <c r="I98" s="11"/>
      <c r="J98" s="11"/>
      <c r="K98" s="38">
        <f t="shared" si="44"/>
        <v>0</v>
      </c>
      <c r="L98" s="38"/>
    </row>
    <row r="99" spans="1:21" ht="14.65" thickBot="1" x14ac:dyDescent="0.5">
      <c r="A99" s="34" t="s">
        <v>67</v>
      </c>
      <c r="B99" s="32"/>
      <c r="C99" s="32"/>
      <c r="D99" s="32"/>
      <c r="E99" s="33">
        <f>SUM(E88:E98)</f>
        <v>0</v>
      </c>
      <c r="F99" s="33">
        <f t="shared" ref="F99:I99" si="45">SUM(F88:F98)</f>
        <v>0</v>
      </c>
      <c r="G99" s="33">
        <f t="shared" si="45"/>
        <v>0</v>
      </c>
      <c r="H99" s="33">
        <f t="shared" si="45"/>
        <v>0</v>
      </c>
      <c r="I99" s="33">
        <f t="shared" si="45"/>
        <v>0</v>
      </c>
      <c r="J99" s="33">
        <f t="shared" ref="J99" si="46">SUM(J88:J98)</f>
        <v>0</v>
      </c>
      <c r="K99" s="35">
        <f>SUM(E99:J99)</f>
        <v>0</v>
      </c>
      <c r="L99" s="64"/>
      <c r="M99" s="63">
        <f>SUM(K88:K98)</f>
        <v>0</v>
      </c>
    </row>
    <row r="100" spans="1:21" x14ac:dyDescent="0.45">
      <c r="A100" s="45" t="s">
        <v>68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S100" s="181"/>
      <c r="T100" s="181"/>
    </row>
    <row r="101" spans="1:21" x14ac:dyDescent="0.45">
      <c r="A101" s="47" t="s">
        <v>69</v>
      </c>
      <c r="B101" s="1"/>
      <c r="C101" s="1"/>
      <c r="D101" s="48" t="s">
        <v>74</v>
      </c>
      <c r="E101" s="53"/>
      <c r="F101" s="49"/>
      <c r="G101" s="49"/>
      <c r="H101" s="49"/>
      <c r="I101" s="49"/>
      <c r="J101" s="49"/>
      <c r="K101" s="54">
        <f t="shared" ref="K101:K110" si="47">SUM(E101:J101)</f>
        <v>0</v>
      </c>
      <c r="L101" s="38"/>
      <c r="U101" s="170"/>
    </row>
    <row r="102" spans="1:21" x14ac:dyDescent="0.45">
      <c r="A102" s="121" t="s">
        <v>102</v>
      </c>
      <c r="B102" s="173"/>
      <c r="C102" s="4"/>
      <c r="D102" s="51" t="s">
        <v>75</v>
      </c>
      <c r="E102" s="55"/>
      <c r="F102" s="52"/>
      <c r="G102" s="52"/>
      <c r="H102" s="52"/>
      <c r="I102" s="52"/>
      <c r="J102" s="52"/>
      <c r="K102" s="56">
        <f t="shared" si="47"/>
        <v>0</v>
      </c>
      <c r="L102" s="38"/>
    </row>
    <row r="103" spans="1:21" x14ac:dyDescent="0.45">
      <c r="A103" s="47" t="s">
        <v>70</v>
      </c>
      <c r="B103" s="1"/>
      <c r="C103" s="1"/>
      <c r="D103" s="48" t="s">
        <v>74</v>
      </c>
      <c r="E103" s="53"/>
      <c r="F103" s="49"/>
      <c r="G103" s="49"/>
      <c r="H103" s="49"/>
      <c r="I103" s="49"/>
      <c r="J103" s="49"/>
      <c r="K103" s="54">
        <f t="shared" si="47"/>
        <v>0</v>
      </c>
      <c r="L103" s="38"/>
    </row>
    <row r="104" spans="1:21" x14ac:dyDescent="0.45">
      <c r="A104" s="121" t="s">
        <v>102</v>
      </c>
      <c r="B104" s="4"/>
      <c r="C104" s="4"/>
      <c r="D104" s="51" t="s">
        <v>75</v>
      </c>
      <c r="E104" s="55"/>
      <c r="F104" s="52"/>
      <c r="G104" s="52"/>
      <c r="H104" s="52"/>
      <c r="I104" s="52"/>
      <c r="J104" s="52"/>
      <c r="K104" s="56">
        <f t="shared" si="47"/>
        <v>0</v>
      </c>
      <c r="L104" s="38"/>
    </row>
    <row r="105" spans="1:21" x14ac:dyDescent="0.45">
      <c r="A105" s="47" t="s">
        <v>71</v>
      </c>
      <c r="B105" s="1"/>
      <c r="C105" s="1"/>
      <c r="D105" s="48" t="s">
        <v>74</v>
      </c>
      <c r="E105" s="53"/>
      <c r="F105" s="49"/>
      <c r="G105" s="49"/>
      <c r="H105" s="49"/>
      <c r="I105" s="49"/>
      <c r="J105" s="49"/>
      <c r="K105" s="54">
        <f t="shared" si="47"/>
        <v>0</v>
      </c>
      <c r="L105" s="38"/>
    </row>
    <row r="106" spans="1:21" ht="14.65" thickBot="1" x14ac:dyDescent="0.5">
      <c r="A106" s="121" t="s">
        <v>102</v>
      </c>
      <c r="B106" s="4"/>
      <c r="C106" s="4"/>
      <c r="D106" s="51" t="s">
        <v>75</v>
      </c>
      <c r="E106" s="55"/>
      <c r="F106" s="52"/>
      <c r="G106" s="52"/>
      <c r="H106" s="52"/>
      <c r="I106" s="52"/>
      <c r="J106" s="52"/>
      <c r="K106" s="56">
        <f t="shared" si="47"/>
        <v>0</v>
      </c>
      <c r="L106" s="38"/>
    </row>
    <row r="107" spans="1:21" hidden="1" x14ac:dyDescent="0.45">
      <c r="A107" s="47" t="s">
        <v>72</v>
      </c>
      <c r="B107" s="1"/>
      <c r="C107" s="1"/>
      <c r="D107" s="48" t="s">
        <v>74</v>
      </c>
      <c r="E107" s="53"/>
      <c r="F107" s="49"/>
      <c r="G107" s="49"/>
      <c r="H107" s="49"/>
      <c r="I107" s="49"/>
      <c r="J107" s="49"/>
      <c r="K107" s="54">
        <f t="shared" si="47"/>
        <v>0</v>
      </c>
      <c r="L107" s="38"/>
    </row>
    <row r="108" spans="1:21" hidden="1" x14ac:dyDescent="0.45">
      <c r="A108" s="121" t="s">
        <v>102</v>
      </c>
      <c r="B108" s="4"/>
      <c r="C108" s="4"/>
      <c r="D108" s="51" t="s">
        <v>75</v>
      </c>
      <c r="E108" s="55"/>
      <c r="F108" s="52"/>
      <c r="G108" s="52"/>
      <c r="H108" s="52"/>
      <c r="I108" s="52"/>
      <c r="J108" s="52"/>
      <c r="K108" s="56">
        <f t="shared" si="47"/>
        <v>0</v>
      </c>
      <c r="L108" s="38"/>
    </row>
    <row r="109" spans="1:21" hidden="1" x14ac:dyDescent="0.45">
      <c r="A109" s="47" t="s">
        <v>73</v>
      </c>
      <c r="B109" s="1"/>
      <c r="C109" s="1"/>
      <c r="D109" s="48" t="s">
        <v>74</v>
      </c>
      <c r="E109" s="53"/>
      <c r="F109" s="49"/>
      <c r="G109" s="49"/>
      <c r="H109" s="49"/>
      <c r="I109" s="49"/>
      <c r="J109" s="49"/>
      <c r="K109" s="54">
        <f t="shared" si="47"/>
        <v>0</v>
      </c>
      <c r="L109" s="38"/>
    </row>
    <row r="110" spans="1:21" ht="14.65" hidden="1" thickBot="1" x14ac:dyDescent="0.5">
      <c r="A110" s="121" t="s">
        <v>102</v>
      </c>
      <c r="B110" s="4"/>
      <c r="C110" s="4"/>
      <c r="D110" s="51" t="s">
        <v>75</v>
      </c>
      <c r="E110" s="55"/>
      <c r="F110" s="52"/>
      <c r="G110" s="52"/>
      <c r="H110" s="52"/>
      <c r="I110" s="52"/>
      <c r="J110" s="52"/>
      <c r="K110" s="56">
        <f t="shared" si="47"/>
        <v>0</v>
      </c>
      <c r="L110" s="38"/>
    </row>
    <row r="111" spans="1:21" ht="14.65" thickBot="1" x14ac:dyDescent="0.5">
      <c r="A111" s="84" t="s">
        <v>76</v>
      </c>
      <c r="B111" s="85"/>
      <c r="C111" s="85"/>
      <c r="D111" s="85"/>
      <c r="E111" s="86">
        <f t="shared" ref="E111:J111" si="48">SUM(E100:E110)</f>
        <v>0</v>
      </c>
      <c r="F111" s="86">
        <f t="shared" si="48"/>
        <v>0</v>
      </c>
      <c r="G111" s="86">
        <f t="shared" si="48"/>
        <v>0</v>
      </c>
      <c r="H111" s="86">
        <f t="shared" si="48"/>
        <v>0</v>
      </c>
      <c r="I111" s="86">
        <f t="shared" si="48"/>
        <v>0</v>
      </c>
      <c r="J111" s="86">
        <f t="shared" si="48"/>
        <v>0</v>
      </c>
      <c r="K111" s="87">
        <f>SUM(E111:J111)</f>
        <v>0</v>
      </c>
      <c r="L111" s="91"/>
      <c r="M111" s="63">
        <f>SUM(K101:K110)</f>
        <v>0</v>
      </c>
    </row>
    <row r="112" spans="1:21" ht="14.65" thickBot="1" x14ac:dyDescent="0.5">
      <c r="M112" s="18" t="s">
        <v>77</v>
      </c>
      <c r="N112" s="18"/>
      <c r="O112" s="18"/>
      <c r="P112" s="18"/>
      <c r="Q112" s="18"/>
      <c r="R112" s="18"/>
      <c r="T112" s="99"/>
    </row>
    <row r="113" spans="1:24" ht="14.65" thickBot="1" x14ac:dyDescent="0.5">
      <c r="A113" s="100" t="s">
        <v>78</v>
      </c>
      <c r="B113" s="101"/>
      <c r="C113" s="101"/>
      <c r="D113" s="101"/>
      <c r="E113" s="102">
        <f t="shared" ref="E113:J113" si="49">ROUND(IF(M$31=0, 0, M$113*M$31)+IF(M$32=0, 0, M$113*M$32)+IF(M$33=0, 0, M$113*M$33)+IF(M$34=0, 0, M$113*M$34),0)</f>
        <v>0</v>
      </c>
      <c r="F113" s="102">
        <f t="shared" si="49"/>
        <v>0</v>
      </c>
      <c r="G113" s="102">
        <f t="shared" si="49"/>
        <v>0</v>
      </c>
      <c r="H113" s="102">
        <f t="shared" si="49"/>
        <v>0</v>
      </c>
      <c r="I113" s="102">
        <f t="shared" si="49"/>
        <v>0</v>
      </c>
      <c r="J113" s="102">
        <f t="shared" si="49"/>
        <v>0</v>
      </c>
      <c r="K113" s="103">
        <f>SUM(E113:J113)</f>
        <v>0</v>
      </c>
      <c r="L113" s="104"/>
      <c r="M113" s="58">
        <f>ROUND(((4482*3)+(746.26*3)+(2988+278.3))*1.045,0)</f>
        <v>19804</v>
      </c>
      <c r="N113" s="59">
        <f>ROUND(M113*1.045,0)</f>
        <v>20695</v>
      </c>
      <c r="O113" s="59">
        <f>ROUND(N113*1.045,0)</f>
        <v>21626</v>
      </c>
      <c r="P113" s="59">
        <f>ROUND(O113*1.045,0)</f>
        <v>22599</v>
      </c>
      <c r="Q113" s="59">
        <f>ROUND(P113*1.045,0)</f>
        <v>23616</v>
      </c>
      <c r="R113" s="59">
        <f>ROUND(Q113*1.045,0)</f>
        <v>24679</v>
      </c>
      <c r="S113" s="59" t="s">
        <v>186</v>
      </c>
    </row>
    <row r="114" spans="1:24" ht="14.65" thickBot="1" x14ac:dyDescent="0.5">
      <c r="M114" s="58">
        <f>ROUND(((5190*3)+(746.26*3)+(3342+278.3))*1.045,0)</f>
        <v>22393</v>
      </c>
      <c r="N114" s="59">
        <f>ROUND(M114*1.045,0)</f>
        <v>23401</v>
      </c>
      <c r="O114" s="59">
        <f>ROUND(N114*1.045,0)</f>
        <v>24454</v>
      </c>
      <c r="P114" s="59">
        <f>ROUND(O114*1.045,0)</f>
        <v>25554</v>
      </c>
      <c r="Q114" s="59">
        <f>ROUND(P114*1.045,0)</f>
        <v>26704</v>
      </c>
      <c r="R114" s="59">
        <f>ROUND(Q114*1.045,0)</f>
        <v>27906</v>
      </c>
      <c r="S114" s="59" t="s">
        <v>185</v>
      </c>
    </row>
    <row r="115" spans="1:24" ht="16.149999999999999" hidden="1" thickBot="1" x14ac:dyDescent="0.55000000000000004">
      <c r="A115" s="36" t="s">
        <v>117</v>
      </c>
      <c r="B115" s="61"/>
      <c r="C115" s="61"/>
      <c r="D115" s="61"/>
      <c r="E115" s="62">
        <f>E39+E63+E72+E85+E99+E113</f>
        <v>0</v>
      </c>
      <c r="F115" s="62">
        <f t="shared" ref="F115:I115" si="50">F39+F63+F72+F85+F99+F113</f>
        <v>0</v>
      </c>
      <c r="G115" s="62">
        <f t="shared" si="50"/>
        <v>0</v>
      </c>
      <c r="H115" s="62">
        <f t="shared" si="50"/>
        <v>0</v>
      </c>
      <c r="I115" s="62">
        <f t="shared" si="50"/>
        <v>0</v>
      </c>
      <c r="J115" s="62"/>
      <c r="K115" s="60">
        <f>SUM(E115:I115)</f>
        <v>0</v>
      </c>
      <c r="L115" s="38"/>
      <c r="M115" s="63">
        <f>K39+K63+K72+K85+K99+K113</f>
        <v>0</v>
      </c>
    </row>
    <row r="116" spans="1:24" ht="14.65" hidden="1" thickBot="1" x14ac:dyDescent="0.5"/>
    <row r="117" spans="1:24" ht="16.149999999999999" thickBot="1" x14ac:dyDescent="0.55000000000000004">
      <c r="A117" s="36" t="s">
        <v>118</v>
      </c>
      <c r="B117" s="61"/>
      <c r="C117" s="61"/>
      <c r="D117" s="61"/>
      <c r="E117" s="62">
        <f>ROUND(E39+E63+E72+E79+E85+E99+E111+E113,0)</f>
        <v>0</v>
      </c>
      <c r="F117" s="62">
        <f>ROUND(F39+F63+F72+F79+F85+F99+F111+F113,0)</f>
        <v>0</v>
      </c>
      <c r="G117" s="62">
        <f t="shared" ref="G117:J117" si="51">ROUND(G39+G63+G72+G79+G85+G99+G111+G113,0)</f>
        <v>0</v>
      </c>
      <c r="H117" s="62">
        <f t="shared" si="51"/>
        <v>0</v>
      </c>
      <c r="I117" s="62">
        <f t="shared" si="51"/>
        <v>0</v>
      </c>
      <c r="J117" s="62">
        <f t="shared" si="51"/>
        <v>0</v>
      </c>
      <c r="K117" s="60">
        <f>ROUND(SUM(E117:J117),0)</f>
        <v>0</v>
      </c>
      <c r="L117" s="38"/>
      <c r="M117" s="63">
        <f>ROUND(K39+K63+K72+K79+K85+K99+K111+K113,0)</f>
        <v>0</v>
      </c>
    </row>
    <row r="118" spans="1:24" ht="16.149999999999999" hidden="1" thickBot="1" x14ac:dyDescent="0.55000000000000004">
      <c r="A118" s="152"/>
      <c r="B118" s="152"/>
      <c r="C118" s="152"/>
      <c r="D118" s="152"/>
      <c r="E118" s="93"/>
      <c r="F118" s="93"/>
      <c r="G118" s="93"/>
      <c r="H118" s="93"/>
      <c r="I118" s="93"/>
      <c r="J118" s="93"/>
      <c r="K118" s="38"/>
      <c r="L118" s="38"/>
      <c r="M118" s="63"/>
    </row>
    <row r="119" spans="1:24" ht="16.149999999999999" hidden="1" thickBot="1" x14ac:dyDescent="0.55000000000000004">
      <c r="A119" s="36" t="s">
        <v>120</v>
      </c>
      <c r="B119" s="61"/>
      <c r="C119" s="61"/>
      <c r="D119" s="61"/>
      <c r="E119" s="62">
        <f>E117-E102-E104-E106-E108-E110</f>
        <v>0</v>
      </c>
      <c r="F119" s="62">
        <f t="shared" ref="F119:I119" si="52">F117-F102-F104-F106-F108-F110</f>
        <v>0</v>
      </c>
      <c r="G119" s="62">
        <f t="shared" si="52"/>
        <v>0</v>
      </c>
      <c r="H119" s="62">
        <f t="shared" si="52"/>
        <v>0</v>
      </c>
      <c r="I119" s="62">
        <f t="shared" si="52"/>
        <v>0</v>
      </c>
      <c r="J119" s="62"/>
      <c r="K119" s="60">
        <f>SUM(E119:I119)</f>
        <v>0</v>
      </c>
      <c r="L119" s="38"/>
      <c r="M119" s="63">
        <f>K117-K110-K108-K106-K104-K102</f>
        <v>0</v>
      </c>
    </row>
    <row r="120" spans="1:24" ht="14.65" thickBot="1" x14ac:dyDescent="0.5"/>
    <row r="121" spans="1:24" ht="14.65" thickBot="1" x14ac:dyDescent="0.5">
      <c r="A121" s="79" t="s">
        <v>80</v>
      </c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T121" s="185" t="s">
        <v>101</v>
      </c>
      <c r="U121" s="186"/>
      <c r="V121" s="187"/>
    </row>
    <row r="122" spans="1:24" x14ac:dyDescent="0.45">
      <c r="A122" t="s">
        <v>81</v>
      </c>
      <c r="E122" s="30">
        <f>ROUND(E113,0)</f>
        <v>0</v>
      </c>
      <c r="F122" s="30">
        <f t="shared" ref="F122:K122" si="53">ROUND(F113,0)</f>
        <v>0</v>
      </c>
      <c r="G122" s="30">
        <f t="shared" si="53"/>
        <v>0</v>
      </c>
      <c r="H122" s="30">
        <f t="shared" si="53"/>
        <v>0</v>
      </c>
      <c r="I122" s="30">
        <f t="shared" si="53"/>
        <v>0</v>
      </c>
      <c r="J122" s="30">
        <f t="shared" si="53"/>
        <v>0</v>
      </c>
      <c r="K122" s="30">
        <f t="shared" si="53"/>
        <v>0</v>
      </c>
      <c r="L122" s="30"/>
      <c r="S122" s="24"/>
      <c r="U122" s="120" t="s">
        <v>103</v>
      </c>
      <c r="V122" s="119">
        <f>K39+K63+K72+K79+K85+K99+K101+K103+K105+K107+K109+K113</f>
        <v>0</v>
      </c>
      <c r="W122" s="24"/>
      <c r="X122" s="24"/>
    </row>
    <row r="123" spans="1:24" x14ac:dyDescent="0.45">
      <c r="A123" t="s">
        <v>86</v>
      </c>
      <c r="E123" s="30">
        <f>ROUND(E72,0)</f>
        <v>0</v>
      </c>
      <c r="F123" s="30">
        <f t="shared" ref="F123:K123" si="54">ROUND(F72,0)</f>
        <v>0</v>
      </c>
      <c r="G123" s="30">
        <f t="shared" si="54"/>
        <v>0</v>
      </c>
      <c r="H123" s="30">
        <f t="shared" si="54"/>
        <v>0</v>
      </c>
      <c r="I123" s="30">
        <f t="shared" si="54"/>
        <v>0</v>
      </c>
      <c r="J123" s="30">
        <f t="shared" si="54"/>
        <v>0</v>
      </c>
      <c r="K123" s="30">
        <f t="shared" si="54"/>
        <v>0</v>
      </c>
      <c r="L123" s="30"/>
      <c r="S123" s="30"/>
      <c r="U123" s="120" t="s">
        <v>104</v>
      </c>
      <c r="V123" s="30">
        <f>K130+K110+K108+K106+K104+K102</f>
        <v>0</v>
      </c>
      <c r="W123" s="30"/>
      <c r="X123" s="30"/>
    </row>
    <row r="124" spans="1:24" x14ac:dyDescent="0.45">
      <c r="A124" t="s">
        <v>84</v>
      </c>
      <c r="E124" s="30">
        <f>ROUND(E79,0)</f>
        <v>0</v>
      </c>
      <c r="F124" s="30">
        <f t="shared" ref="F124:K124" si="55">ROUND(F79,0)</f>
        <v>0</v>
      </c>
      <c r="G124" s="30">
        <f t="shared" si="55"/>
        <v>0</v>
      </c>
      <c r="H124" s="30">
        <f t="shared" si="55"/>
        <v>0</v>
      </c>
      <c r="I124" s="30">
        <f t="shared" si="55"/>
        <v>0</v>
      </c>
      <c r="J124" s="30">
        <f t="shared" si="55"/>
        <v>0</v>
      </c>
      <c r="K124" s="30">
        <f t="shared" si="55"/>
        <v>0</v>
      </c>
      <c r="L124" s="30"/>
      <c r="S124" s="30"/>
      <c r="U124" s="120" t="s">
        <v>106</v>
      </c>
      <c r="V124" s="30">
        <f>V122+V123</f>
        <v>0</v>
      </c>
      <c r="W124" s="30"/>
      <c r="X124" s="30"/>
    </row>
    <row r="125" spans="1:24" ht="14.65" thickBot="1" x14ac:dyDescent="0.5">
      <c r="A125" t="s">
        <v>87</v>
      </c>
      <c r="E125" s="30">
        <f>ROUND(IF(E101+E102&gt;25000,SUM(E101+E102)-25000,0)+IF(E103+E104&gt;25000,SUM(E103+E104)-25000,0)+IF(E105+E106&gt;25000,SUM(E105+E106)-25000,0)+IF(E107+E108&gt;25000,SUM(E107+E108)-25000,0)+IF(E109+E110&gt;25000,SUM(E109+E110)-25000,0),0)</f>
        <v>0</v>
      </c>
      <c r="F125" s="30">
        <f>ROUND(IF(E101+E102&gt;25000,SUM(F101+F102),IF(E101+E102+F101+F102&lt;=25000,0,SUM(E101+E102+F101+F102)-25000))+IF(E103+E104&gt;25000,SUM(F103+F104),IF(E103+E104+F103+F104&lt;=25000,0,SUM(E103+E104+F103+F104)-25000))+IF(E105+E106&gt;25000,SUM(F105+F106),IF(E105+E106+F105+F106&lt;=25000,0,SUM(E105+E106+F105+F106)-25000))+IF(E107+E108&gt;25000,SUM(F107+F108),IF(E107+E108+F107+F108&lt;=25000,0,SUM(E107+E108+F107+F108)-25000))+IF(E109+E110&gt;25000,SUM(F109+F110),IF(E109+E110+F109+F110&lt;=25000,0,SUM(E109+E110+F109+F110)-25000)),0)</f>
        <v>0</v>
      </c>
      <c r="G125" s="30">
        <f>ROUND(IF(E101+E102+F101+F102&gt;25000,SUM(G101+G102),IF(E101+E102+F101+F102+G101+G102&lt;=25000,0,SUM(E101+E102+F101+F102+G101+G102)-25000))+IF(E103+E104+F103+F104&gt;25000,SUM(G103+G104),IF(E103+E104+F103+F104+G103+G104&lt;=25000,0,SUM(E103+E104+F103+F104+G103+G104)-25000))+IF(E105+E106+F105+F106&gt;25000,SUM(G105+G106),IF(E105+E106+F105+F106+G105+G106&lt;=25000,0,SUM(E105+E106+F105+F106+G105+G106)-25000))+IF(E107+E108+F107+F108&gt;25000,SUM(G107+G108),IF(E107+E108+F107+F108+G107+G108&lt;=25000,0,SUM(E107+E108+F107+F108+G107+G108)-25000))+IF(E109+E110+F109+F110&gt;25000,SUM(G109+G110),IF(E109+E110+F109+F110+G109+G110&lt;=25000,0,SUM(E109+E110+F109+F110+G109+G110)-25000)),0)</f>
        <v>0</v>
      </c>
      <c r="H125" s="30">
        <f>ROUND(IF(E101+E102+F101+F102+G101+G102&gt;25000,SUM(H101+H102),IF(E101+E102+F101+F102+G101+G102+H101+H102&lt;=25000,0,SUM(E101+E102+F101+F102+G101+G102+H101+H102)-25000))+IF(E103+E104+F103+F104+G103+G104&gt;25000,SUM(H103+H104),IF(E103+E104+F103+F104+G103+G104+H103+H104&lt;=25000,0,SUM(E103+E104+F103+F104+G103+G104+H103+H104)-25000))+IF(E105+E106+F105+F106+G105+G106&gt;25000,SUM(H105+H106),IF(E105+E106+F105+F106+G105+G106+H105+H106&lt;=25000,0,SUM(E105+E106+F105+F106+G105+G106+H105+H106)-25000))+IF(E107+E108+F107+F108+G107+G108&gt;25000,SUM(H107+H108),IF(E107+E108+F107+F108+G107+G108+H107+H108&lt;=25000,0,SUM(E107+E108+F107+F108+G107+G108+H107+H108)-25000))+IF(E109+E110+F109+F110+G109+G110&gt;25000,SUM(H109+H110),IF(E109+E110+F109+F110+G109+G110+H109+H110&lt;=25000,0,SUM(E109+E110+F109+F110+G109+G110+H109+H110)-25000)),0)</f>
        <v>0</v>
      </c>
      <c r="I125" s="30">
        <f>ROUND(IF(E101+E102+F101+F102+G101+G102+H101+H102&gt;25000,SUM(I101+I102),IF(E101+E102+F101+F102+G101+G102+H101+H102+I101+I102&lt;=25000,0,SUM(E101+E102+F101+F102+G101+G102+H101+H102+I101+I102)-25000))+IF(E103+E104+F103+F104+G103+G104+H103+H104&gt;25000,SUM(I103+I104),IF(E103+E104+F103+F104+G103+G104+H103+H104+I103+I104&lt;=25000,0,SUM(E103+E104+F103+F104+G103+G104+H103+H104+I103+I104)-25000))+IF(E105+E106+F105+F106+G105+G106+H105+H106&gt;25000,SUM(I105+I106),IF(E105+E106+F105+F106+G105+G106+H105+H106+I105+I106&lt;=25000,0,SUM(E105+E106+F105+F106+G105+G106+H105+H106+I105+I106)-25000))+IF(E107+E108+F107+F108+G107+G108+H107+H108&gt;25000,SUM(I107+I108),IF(E107+E108+F107+F108+G107+G108+H107+H108+I107+I108&lt;=25000,0,SUM(E107+E108+F107+F108+G107+G108+H107+H108+I107+I108)-25000))+IF(E109+E110+F109+F110+G109+G110+H109+H110&gt;25000,SUM(I109+I110),IF(E109+E110+F109+F110+G109+G110+H109+H110+I109+I110&lt;=25000,0,SUM(E109+E110+F109+F110+G109+G110+H109+H110+I109+I110)-25000)),0)</f>
        <v>0</v>
      </c>
      <c r="J125" s="30">
        <f>ROUND(IF(E101+E102+F101+F102+G101+G102+H101+H102+I101+I102&gt;25000,SUM(J101+J102),IF(E101+E102+F101+F102+G101+G102+H101+H102+I101+I102+J101+J102&lt;=25000,0,SUM(E101+E102+F101+F102+G101+G102+H101+H102+I101+I102+J101+J102)-25000))+IF(E103+E104+F103+F104+G103+G104+H103+H104+I104+I105&gt;25000,SUM(J103+J104),IF(E103+E104+F103+F104+G103+G104+H103+H104+I103+I104+J103+J104&lt;=25000,0,SUM(E103+E104+F103+F104+G103+G104+H103+H104+I103+I104+J103+J104)-25000))+IF(E105+E106+F105+F106+G105+G106+H105+H106+I105+I106&gt;25000,SUM(J105+J106),IF(E105+E106+F105+F106+G105+G106+H105+H106+I105+I106+J105+J106&lt;=25000,0,SUM(E105+E106+F105+F106+G105+G106+H105+H106+I105+I106+J105+J106)-25000))+IF(E107+E108+F107+F108+G107+G108+H107+H108+I107+I108&gt;25000,SUM(J107+J108),IF(E107+E108+F107+F108+G107+G108+H107+H108+I107+I108+J107+J108&lt;=25000,0,SUM(E107+E108+F107+F108+G107+G108+H107+H108+I107+I108+J107+J108)-25000))+IF(E109+E110+F109+F110+G109+G110+H109+H110+I109+I110&gt;25000,SUM(J109+J110),IF(E109+E110+F109+F110+G109+G110+H109+H110+I109+I110+J109+J110&lt;=25000,0,SUM(E109+E110+F109+F110+G109+G110+H109+H110+I109+I110+J109+J110)-25000)),0)</f>
        <v>0</v>
      </c>
      <c r="K125" s="30">
        <f>SUM(E125:J125)</f>
        <v>0</v>
      </c>
      <c r="L125" s="30"/>
      <c r="U125" s="120" t="s">
        <v>105</v>
      </c>
      <c r="V125" s="30">
        <f>K134*0.3</f>
        <v>0</v>
      </c>
      <c r="X125" t="s">
        <v>108</v>
      </c>
    </row>
    <row r="126" spans="1:24" ht="14.65" thickBot="1" x14ac:dyDescent="0.5">
      <c r="A126" s="80" t="s">
        <v>92</v>
      </c>
      <c r="B126" s="81"/>
      <c r="C126" s="81"/>
      <c r="D126" s="81"/>
      <c r="E126" s="82">
        <f t="shared" ref="E126:J126" si="56">SUM(E122:E125)</f>
        <v>0</v>
      </c>
      <c r="F126" s="82">
        <f t="shared" si="56"/>
        <v>0</v>
      </c>
      <c r="G126" s="82">
        <f t="shared" si="56"/>
        <v>0</v>
      </c>
      <c r="H126" s="82">
        <f t="shared" si="56"/>
        <v>0</v>
      </c>
      <c r="I126" s="82">
        <f t="shared" si="56"/>
        <v>0</v>
      </c>
      <c r="J126" s="82">
        <f t="shared" si="56"/>
        <v>0</v>
      </c>
      <c r="K126" s="83">
        <f>SUM(E126:J126)</f>
        <v>0</v>
      </c>
      <c r="L126" s="92"/>
      <c r="M126" s="63">
        <f>SUM(K122:K125)</f>
        <v>0</v>
      </c>
      <c r="T126" s="120"/>
      <c r="U126" s="120" t="s">
        <v>100</v>
      </c>
      <c r="V126" s="30">
        <f>K128*0.485</f>
        <v>0</v>
      </c>
    </row>
    <row r="127" spans="1:24" ht="14.65" thickBot="1" x14ac:dyDescent="0.5"/>
    <row r="128" spans="1:24" ht="16.149999999999999" thickBot="1" x14ac:dyDescent="0.55000000000000004">
      <c r="A128" s="147" t="s">
        <v>93</v>
      </c>
      <c r="B128" s="148"/>
      <c r="C128" s="148"/>
      <c r="D128" s="148"/>
      <c r="E128" s="149">
        <f t="shared" ref="E128:J128" si="57">ROUND(E117-E126,0)</f>
        <v>0</v>
      </c>
      <c r="F128" s="149">
        <f t="shared" si="57"/>
        <v>0</v>
      </c>
      <c r="G128" s="149">
        <f t="shared" si="57"/>
        <v>0</v>
      </c>
      <c r="H128" s="149">
        <f>ROUND(H117-H126,0)</f>
        <v>0</v>
      </c>
      <c r="I128" s="149">
        <f t="shared" si="57"/>
        <v>0</v>
      </c>
      <c r="J128" s="149">
        <f t="shared" si="57"/>
        <v>0</v>
      </c>
      <c r="K128" s="150">
        <f>ROUND(SUM(E128:J128),0)</f>
        <v>0</v>
      </c>
      <c r="L128" s="151"/>
      <c r="M128" s="63">
        <f>ROUND(K117-K126,0)</f>
        <v>0</v>
      </c>
    </row>
    <row r="129" spans="1:13" ht="14.65" thickBot="1" x14ac:dyDescent="0.5"/>
    <row r="130" spans="1:13" ht="16.149999999999999" thickBot="1" x14ac:dyDescent="0.55000000000000004">
      <c r="A130" s="36" t="s">
        <v>119</v>
      </c>
      <c r="B130" s="61"/>
      <c r="C130" s="61" t="s">
        <v>100</v>
      </c>
      <c r="D130" s="61"/>
      <c r="E130" s="96">
        <f t="shared" ref="E130:J130" si="58">ROUND(IF($C$130="TDC", E117*E11,IF($C$130="MTDC", E128*E11,IF($C$130="SWB Only",(E39+E63)*E11,IF($C$130="TFFA",(E117-E111)*E11,0)))),0)</f>
        <v>0</v>
      </c>
      <c r="F130" s="96">
        <f t="shared" si="58"/>
        <v>0</v>
      </c>
      <c r="G130" s="96">
        <f t="shared" si="58"/>
        <v>0</v>
      </c>
      <c r="H130" s="96">
        <f t="shared" si="58"/>
        <v>0</v>
      </c>
      <c r="I130" s="96">
        <f t="shared" si="58"/>
        <v>0</v>
      </c>
      <c r="J130" s="96">
        <f t="shared" si="58"/>
        <v>0</v>
      </c>
      <c r="K130" s="97">
        <f>SUM(E130:J130)</f>
        <v>0</v>
      </c>
      <c r="L130" s="93"/>
      <c r="M130" s="63">
        <f>ROUND(IF($C$130="TDC", K117*J11,IF($C$130="MTDC", K128*J11,IF($C$130="SWB Only",(K39+K63+K113)*J11,IF($C$130="TFFA",(K117-K111)*J11,0)))),0)</f>
        <v>0</v>
      </c>
    </row>
    <row r="131" spans="1:13" ht="16.149999999999999" hidden="1" thickBot="1" x14ac:dyDescent="0.55000000000000004">
      <c r="A131" s="152"/>
      <c r="B131" s="152"/>
      <c r="C131" s="152"/>
      <c r="D131" s="152"/>
      <c r="E131" s="153"/>
      <c r="F131" s="153"/>
      <c r="G131" s="153"/>
      <c r="H131" s="153"/>
      <c r="I131" s="153"/>
      <c r="J131" s="153"/>
      <c r="K131" s="153"/>
      <c r="L131" s="93"/>
      <c r="M131" s="63"/>
    </row>
    <row r="132" spans="1:13" ht="16.149999999999999" hidden="1" thickBot="1" x14ac:dyDescent="0.55000000000000004">
      <c r="A132" s="36" t="s">
        <v>121</v>
      </c>
      <c r="B132" s="61"/>
      <c r="C132" s="61"/>
      <c r="D132" s="61"/>
      <c r="E132" s="96">
        <f>E130+E110+E108+E106+E104+E102</f>
        <v>0</v>
      </c>
      <c r="F132" s="96">
        <f>F130+F110+F108+F106+F104+F102</f>
        <v>0</v>
      </c>
      <c r="G132" s="96">
        <f>G130+G110+G108+G106+G104+G102</f>
        <v>0</v>
      </c>
      <c r="H132" s="96">
        <f>H130+H110+H108+H106+H104+H102</f>
        <v>0</v>
      </c>
      <c r="I132" s="96">
        <f>I130+I110+I108+I106+I104+I102</f>
        <v>0</v>
      </c>
      <c r="J132" s="96"/>
      <c r="K132" s="97">
        <f>SUM(E132:J132)</f>
        <v>0</v>
      </c>
      <c r="L132" s="93"/>
      <c r="M132" s="63">
        <f>K130+K110+K108+K106+K104+K102</f>
        <v>0</v>
      </c>
    </row>
    <row r="134" spans="1:13" ht="18.399999999999999" thickBot="1" x14ac:dyDescent="0.6">
      <c r="A134" s="88" t="s">
        <v>107</v>
      </c>
      <c r="B134" s="89"/>
      <c r="C134" s="89"/>
      <c r="D134" s="89"/>
      <c r="E134" s="90">
        <f t="shared" ref="E134:J134" si="59">E117+E130</f>
        <v>0</v>
      </c>
      <c r="F134" s="90">
        <f t="shared" si="59"/>
        <v>0</v>
      </c>
      <c r="G134" s="90">
        <f t="shared" si="59"/>
        <v>0</v>
      </c>
      <c r="H134" s="90">
        <f t="shared" si="59"/>
        <v>0</v>
      </c>
      <c r="I134" s="90">
        <f t="shared" si="59"/>
        <v>0</v>
      </c>
      <c r="J134" s="90">
        <f t="shared" si="59"/>
        <v>0</v>
      </c>
      <c r="K134" s="90">
        <f>SUM(E134:J134)</f>
        <v>0</v>
      </c>
      <c r="L134" s="94"/>
      <c r="M134" s="63">
        <f>K117+K130</f>
        <v>0</v>
      </c>
    </row>
    <row r="135" spans="1:13" ht="14.65" thickTop="1" x14ac:dyDescent="0.45">
      <c r="J135" s="120" t="s">
        <v>174</v>
      </c>
      <c r="K135" s="21"/>
    </row>
    <row r="136" spans="1:13" x14ac:dyDescent="0.45">
      <c r="K136" s="30">
        <f>K135-K134</f>
        <v>0</v>
      </c>
    </row>
    <row r="137" spans="1:13" x14ac:dyDescent="0.45">
      <c r="J137" s="120" t="s">
        <v>164</v>
      </c>
      <c r="K137" s="20">
        <f>K136/(1+E11)</f>
        <v>0</v>
      </c>
    </row>
  </sheetData>
  <mergeCells count="32">
    <mergeCell ref="T121:V121"/>
    <mergeCell ref="A48:B48"/>
    <mergeCell ref="S16:T16"/>
    <mergeCell ref="S40:T40"/>
    <mergeCell ref="A42:B42"/>
    <mergeCell ref="M16:Q16"/>
    <mergeCell ref="A43:B43"/>
    <mergeCell ref="A44:B44"/>
    <mergeCell ref="A45:B45"/>
    <mergeCell ref="A46:B46"/>
    <mergeCell ref="A47:B47"/>
    <mergeCell ref="A55:B55"/>
    <mergeCell ref="A56:B56"/>
    <mergeCell ref="A57:B57"/>
    <mergeCell ref="A58:B58"/>
    <mergeCell ref="A49:B49"/>
    <mergeCell ref="A50:B50"/>
    <mergeCell ref="A51:B51"/>
    <mergeCell ref="A52:B52"/>
    <mergeCell ref="A53:B53"/>
    <mergeCell ref="A54:B54"/>
    <mergeCell ref="A59:B59"/>
    <mergeCell ref="A60:B60"/>
    <mergeCell ref="A61:B61"/>
    <mergeCell ref="A62:B62"/>
    <mergeCell ref="S80:T80"/>
    <mergeCell ref="V16:AA16"/>
    <mergeCell ref="S100:T100"/>
    <mergeCell ref="S67:T67"/>
    <mergeCell ref="S73:T73"/>
    <mergeCell ref="L4:M4"/>
    <mergeCell ref="S86:T86"/>
  </mergeCells>
  <conditionalFormatting sqref="V123">
    <cfRule type="expression" dxfId="6" priority="5">
      <formula>"$P$115&gt;$P$117"</formula>
    </cfRule>
  </conditionalFormatting>
  <conditionalFormatting sqref="V125">
    <cfRule type="expression" dxfId="5" priority="3">
      <formula>$V$125&lt;$V$126</formula>
    </cfRule>
    <cfRule type="expression" dxfId="4" priority="4">
      <formula>$V$125&gt;$V$126</formula>
    </cfRule>
  </conditionalFormatting>
  <conditionalFormatting sqref="V126">
    <cfRule type="expression" dxfId="3" priority="1">
      <formula>$V$126&lt;$V$125</formula>
    </cfRule>
    <cfRule type="expression" dxfId="2" priority="2">
      <formula>$V$126&gt;$V$125</formula>
    </cfRule>
  </conditionalFormatting>
  <dataValidations count="4">
    <dataValidation type="list" allowBlank="1" showInputMessage="1" showErrorMessage="1" sqref="C131:C132" xr:uid="{DA07FA41-91BC-498B-86A3-8B1855285BF8}">
      <formula1>"Select, TDC, MTDC, SWB Only"</formula1>
    </dataValidation>
    <dataValidation type="list" allowBlank="1" showInputMessage="1" showErrorMessage="1" sqref="B18:B28 B31:B34" xr:uid="{50A1F45D-B834-4A5D-A321-C7FA49434EDE}">
      <formula1>"9,12"</formula1>
    </dataValidation>
    <dataValidation type="list" allowBlank="1" showInputMessage="1" showErrorMessage="1" sqref="B29:B30" xr:uid="{E81119BF-C460-4ECC-A3B9-1C4034968D9F}">
      <formula1>"Scholar, Associate"</formula1>
    </dataValidation>
    <dataValidation type="list" errorStyle="warning" allowBlank="1" showInputMessage="1" showErrorMessage="1" sqref="C130" xr:uid="{60102E83-D921-4EA6-A9DC-9FA9B613C1C1}">
      <formula1>"MTDC, TDC, TFFA, SWB Only"</formula1>
    </dataValidation>
  </dataValidations>
  <pageMargins left="0.7" right="0.7" top="0.75" bottom="0.75" header="0.3" footer="0.3"/>
  <pageSetup orientation="portrait" horizontalDpi="4294967293" verticalDpi="0" r:id="rId1"/>
  <ignoredErrors>
    <ignoredError sqref="S18:T36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656EA-A4E5-4C55-82C1-4598FD70CA3B}">
  <dimension ref="A1:Y138"/>
  <sheetViews>
    <sheetView showZeros="0" zoomScale="80" zoomScaleNormal="80" workbookViewId="0">
      <pane ySplit="14" topLeftCell="A15" activePane="bottomLeft" state="frozen"/>
      <selection activeCell="J130" sqref="J130"/>
      <selection pane="bottomLeft" activeCell="N69" sqref="N69"/>
    </sheetView>
  </sheetViews>
  <sheetFormatPr defaultRowHeight="14.25" x14ac:dyDescent="0.45"/>
  <cols>
    <col min="1" max="1" width="28" customWidth="1"/>
    <col min="2" max="2" width="9.86328125" customWidth="1"/>
    <col min="3" max="3" width="11" customWidth="1"/>
    <col min="4" max="4" width="9.3984375" customWidth="1"/>
    <col min="5" max="9" width="11.265625" customWidth="1"/>
    <col min="10" max="10" width="11.265625" hidden="1" customWidth="1"/>
    <col min="11" max="11" width="11.265625" customWidth="1"/>
    <col min="12" max="12" width="4.265625" customWidth="1"/>
    <col min="13" max="13" width="8.265625" customWidth="1"/>
    <col min="14" max="14" width="8.73046875" customWidth="1"/>
    <col min="15" max="15" width="8.265625" customWidth="1"/>
    <col min="16" max="16" width="8.1328125" bestFit="1" customWidth="1"/>
    <col min="17" max="17" width="8.265625" customWidth="1"/>
    <col min="18" max="18" width="8.265625" hidden="1" customWidth="1"/>
  </cols>
  <sheetData>
    <row r="1" spans="1:21" x14ac:dyDescent="0.45">
      <c r="B1" s="12" t="s">
        <v>0</v>
      </c>
    </row>
    <row r="2" spans="1:21" ht="14.65" thickBot="1" x14ac:dyDescent="0.5">
      <c r="A2" s="6" t="s">
        <v>2</v>
      </c>
      <c r="B2" s="1">
        <f>'Sponsor Budget'!B2</f>
        <v>0</v>
      </c>
      <c r="C2" s="1"/>
      <c r="D2" s="7" t="s">
        <v>6</v>
      </c>
      <c r="E2" s="1">
        <f>'Sponsor Budget'!E2</f>
        <v>0</v>
      </c>
      <c r="F2" s="1"/>
      <c r="G2" s="1"/>
      <c r="H2" s="1"/>
      <c r="I2" s="1"/>
      <c r="J2" s="1"/>
      <c r="K2" s="2" t="s">
        <v>1</v>
      </c>
      <c r="L2" s="1"/>
      <c r="M2" s="2"/>
      <c r="T2" s="106"/>
      <c r="U2" t="s">
        <v>95</v>
      </c>
    </row>
    <row r="3" spans="1:21" ht="14.65" thickBot="1" x14ac:dyDescent="0.5">
      <c r="A3" s="8" t="s">
        <v>3</v>
      </c>
      <c r="B3" s="13">
        <f>'Sponsor Budget'!B3</f>
        <v>45108</v>
      </c>
      <c r="D3" s="10" t="s">
        <v>7</v>
      </c>
      <c r="E3" s="13">
        <f>'Sponsor Budget'!E3</f>
        <v>46934</v>
      </c>
      <c r="K3" s="10" t="s">
        <v>8</v>
      </c>
      <c r="L3" s="95">
        <f>ROUND((E3-B3)/30.5,0)</f>
        <v>60</v>
      </c>
      <c r="M3" s="3"/>
      <c r="T3" s="37"/>
      <c r="U3" t="s">
        <v>96</v>
      </c>
    </row>
    <row r="4" spans="1:21" ht="14.65" thickBot="1" x14ac:dyDescent="0.5">
      <c r="A4" s="8" t="s">
        <v>4</v>
      </c>
      <c r="B4">
        <f>'Sponsor Budget'!B4</f>
        <v>0</v>
      </c>
      <c r="K4" s="10" t="s">
        <v>9</v>
      </c>
      <c r="L4" s="182">
        <f>'Sponsor Budget'!L4:M4</f>
        <v>0</v>
      </c>
      <c r="M4" s="183"/>
      <c r="T4" s="45"/>
      <c r="U4" t="s">
        <v>97</v>
      </c>
    </row>
    <row r="5" spans="1:21" x14ac:dyDescent="0.45">
      <c r="A5" s="9" t="s">
        <v>5</v>
      </c>
      <c r="B5" s="4">
        <f>'Sponsor Budget'!B5</f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5"/>
    </row>
    <row r="7" spans="1:21" x14ac:dyDescent="0.45">
      <c r="A7" t="s">
        <v>10</v>
      </c>
      <c r="C7" t="s">
        <v>11</v>
      </c>
      <c r="E7">
        <v>1.03</v>
      </c>
      <c r="F7">
        <v>1.03</v>
      </c>
      <c r="G7">
        <v>1.03</v>
      </c>
      <c r="H7">
        <v>1.03</v>
      </c>
      <c r="I7">
        <v>1.03</v>
      </c>
      <c r="J7">
        <v>1.03</v>
      </c>
    </row>
    <row r="8" spans="1:21" x14ac:dyDescent="0.45">
      <c r="A8" t="s">
        <v>183</v>
      </c>
      <c r="E8">
        <v>1.04</v>
      </c>
      <c r="F8">
        <v>1.04</v>
      </c>
      <c r="G8">
        <v>1.04</v>
      </c>
      <c r="H8">
        <v>1.04</v>
      </c>
      <c r="I8">
        <v>1.04</v>
      </c>
      <c r="J8">
        <v>1.04</v>
      </c>
    </row>
    <row r="9" spans="1:21" x14ac:dyDescent="0.45">
      <c r="A9" t="s">
        <v>12</v>
      </c>
      <c r="E9">
        <v>1.02</v>
      </c>
      <c r="F9">
        <v>1.02</v>
      </c>
      <c r="G9">
        <v>1.02</v>
      </c>
      <c r="H9">
        <v>1.02</v>
      </c>
      <c r="I9">
        <v>1.02</v>
      </c>
      <c r="J9">
        <v>1.02</v>
      </c>
    </row>
    <row r="10" spans="1:21" x14ac:dyDescent="0.45">
      <c r="A10" t="s">
        <v>13</v>
      </c>
      <c r="E10">
        <v>1.08</v>
      </c>
      <c r="F10">
        <v>1.08</v>
      </c>
      <c r="G10">
        <v>1.08</v>
      </c>
      <c r="H10">
        <v>1.08</v>
      </c>
      <c r="I10">
        <v>1.08</v>
      </c>
      <c r="J10">
        <v>1.08</v>
      </c>
    </row>
    <row r="11" spans="1:21" x14ac:dyDescent="0.45">
      <c r="A11" t="s">
        <v>14</v>
      </c>
      <c r="E11" s="106">
        <f>'Sponsor Budget'!E11</f>
        <v>0.48499999999999999</v>
      </c>
      <c r="F11" s="106">
        <f>'Sponsor Budget'!F11</f>
        <v>0.48499999999999999</v>
      </c>
      <c r="G11" s="106">
        <f>'Sponsor Budget'!G11</f>
        <v>0.48499999999999999</v>
      </c>
      <c r="H11" s="106">
        <f>'Sponsor Budget'!H11</f>
        <v>0.48499999999999999</v>
      </c>
      <c r="I11" s="106">
        <f>'Sponsor Budget'!I11</f>
        <v>0.48499999999999999</v>
      </c>
      <c r="J11" s="106">
        <f>'Sponsor Budget'!J11</f>
        <v>0.48499999999999999</v>
      </c>
    </row>
    <row r="12" spans="1:21" x14ac:dyDescent="0.45">
      <c r="A12" t="s">
        <v>15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</row>
    <row r="14" spans="1:21" ht="14.65" thickBot="1" x14ac:dyDescent="0.5">
      <c r="A14" s="14" t="s">
        <v>16</v>
      </c>
      <c r="B14" s="14" t="s">
        <v>17</v>
      </c>
      <c r="C14" s="14"/>
      <c r="D14" s="14"/>
      <c r="E14" s="15" t="s">
        <v>18</v>
      </c>
      <c r="F14" s="15" t="s">
        <v>19</v>
      </c>
      <c r="G14" s="15" t="s">
        <v>20</v>
      </c>
      <c r="H14" s="15" t="s">
        <v>21</v>
      </c>
      <c r="I14" s="15" t="s">
        <v>22</v>
      </c>
      <c r="J14" s="15" t="s">
        <v>98</v>
      </c>
      <c r="K14" s="16" t="s">
        <v>23</v>
      </c>
      <c r="L14" s="19"/>
      <c r="S14" s="17"/>
    </row>
    <row r="15" spans="1:21" ht="14.65" thickTop="1" x14ac:dyDescent="0.45">
      <c r="M15" s="18" t="s">
        <v>57</v>
      </c>
      <c r="S15" s="17"/>
      <c r="T15" s="17"/>
    </row>
    <row r="16" spans="1:21" x14ac:dyDescent="0.45">
      <c r="A16" s="37" t="s">
        <v>40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189" t="s">
        <v>27</v>
      </c>
      <c r="N16" s="189"/>
      <c r="O16" s="189"/>
      <c r="P16" s="189"/>
      <c r="Q16" s="189"/>
      <c r="R16" s="98"/>
      <c r="S16" s="181" t="s">
        <v>39</v>
      </c>
      <c r="T16" s="181"/>
    </row>
    <row r="17" spans="1:22" x14ac:dyDescent="0.45">
      <c r="A17" s="22" t="s">
        <v>33</v>
      </c>
      <c r="B17" s="22" t="s">
        <v>24</v>
      </c>
      <c r="C17" s="22" t="s">
        <v>25</v>
      </c>
      <c r="D17" s="23" t="s">
        <v>26</v>
      </c>
      <c r="M17" s="24" t="s">
        <v>28</v>
      </c>
      <c r="N17" s="24" t="s">
        <v>29</v>
      </c>
      <c r="O17" s="24" t="s">
        <v>30</v>
      </c>
      <c r="P17" s="24" t="s">
        <v>31</v>
      </c>
      <c r="Q17" s="24" t="s">
        <v>32</v>
      </c>
      <c r="R17" s="98" t="s">
        <v>99</v>
      </c>
      <c r="S17" s="24" t="s">
        <v>37</v>
      </c>
      <c r="T17" s="24" t="s">
        <v>38</v>
      </c>
    </row>
    <row r="18" spans="1:22" ht="15.75" x14ac:dyDescent="0.5">
      <c r="A18" t="str">
        <f>'Sponsor Budget'!A18</f>
        <v>Person 1</v>
      </c>
      <c r="B18">
        <f>'Sponsor Budget'!B18</f>
        <v>0</v>
      </c>
      <c r="C18" s="107">
        <f>'Sponsor Budget'!C18</f>
        <v>0</v>
      </c>
      <c r="D18" s="43" t="b">
        <f>IF(B18=12,C18, IF(B18=9,(C18/9)*12))</f>
        <v>0</v>
      </c>
      <c r="E18" s="20">
        <f>ROUND(D18*M18*E$7*E$12,0)</f>
        <v>0</v>
      </c>
      <c r="F18" s="20">
        <f>ROUND(D18*N18*E$7*F$7*F$12,0)</f>
        <v>0</v>
      </c>
      <c r="G18" s="20">
        <f>ROUND(D18*O18*E$7*F$7*G$7*G$12,0)</f>
        <v>0</v>
      </c>
      <c r="H18" s="20">
        <f>ROUND(D18*P18*E$7*F$7*G$7*H$7*H$12,0)</f>
        <v>0</v>
      </c>
      <c r="I18" s="20">
        <f>ROUND(D18*Q18*E$7*F$7*G$7*H$7*I$7*I$12,0)</f>
        <v>0</v>
      </c>
      <c r="J18" s="20">
        <f>ROUND($D18*$R18*$E$7*$F$7*$G$7*$H$7*$I$7*$J$7*$J$12,0)</f>
        <v>0</v>
      </c>
      <c r="K18" s="20">
        <f>SUM(E18:J18)</f>
        <v>0</v>
      </c>
      <c r="L18" s="20"/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28">
        <f>SUM(M18:R18)*12</f>
        <v>0</v>
      </c>
      <c r="T18" s="29">
        <f>SUM(M18:R18)/($L$3/12)</f>
        <v>0</v>
      </c>
      <c r="V18" s="105"/>
    </row>
    <row r="19" spans="1:22" ht="15.75" x14ac:dyDescent="0.5">
      <c r="A19" t="str">
        <f>'Sponsor Budget'!A19</f>
        <v>Person 2</v>
      </c>
      <c r="B19">
        <f>'Sponsor Budget'!B19</f>
        <v>0</v>
      </c>
      <c r="C19" s="107">
        <f>'Sponsor Budget'!C19</f>
        <v>0</v>
      </c>
      <c r="D19" s="39" t="b">
        <f t="shared" ref="D19:D28" si="0">IF(B19=12,C19, IF(B19=9,(C19/9)*12))</f>
        <v>0</v>
      </c>
      <c r="E19" s="20">
        <f>ROUND(D19*M19*E$7*E$12,0)</f>
        <v>0</v>
      </c>
      <c r="F19" s="20">
        <f>ROUND(D19*N19*E$7*F$7*F$12,0)</f>
        <v>0</v>
      </c>
      <c r="G19" s="20">
        <f>ROUND(D19*O19*E$7*F$7*G$7*G$12,0)</f>
        <v>0</v>
      </c>
      <c r="H19" s="20">
        <f>ROUND(D19*P19*E$7*F$7*G$7*H$7*H$12,0)</f>
        <v>0</v>
      </c>
      <c r="I19" s="20">
        <f>ROUND(D19*Q19*E$7*F$7*G$7*H$7*I$7*I$12,0)</f>
        <v>0</v>
      </c>
      <c r="J19" s="20">
        <f>ROUND($D19*$R19*$E$7*$F$7*$G$7*$H$7*$I$7*$J$7*$J$12,0)</f>
        <v>0</v>
      </c>
      <c r="K19" s="20">
        <f t="shared" ref="K19:K34" si="1">SUM(E19:J19)</f>
        <v>0</v>
      </c>
      <c r="L19" s="20"/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28">
        <f t="shared" ref="S19:S36" si="2">SUM(M19:R19)*12</f>
        <v>0</v>
      </c>
      <c r="T19" s="29">
        <f t="shared" ref="T19:T25" si="3">SUM(M19:R19)/($L$3/12)</f>
        <v>0</v>
      </c>
    </row>
    <row r="20" spans="1:22" ht="15.75" x14ac:dyDescent="0.5">
      <c r="A20" t="str">
        <f>'Sponsor Budget'!A20</f>
        <v>Person 3</v>
      </c>
      <c r="B20">
        <f>'Sponsor Budget'!B20</f>
        <v>0</v>
      </c>
      <c r="C20" s="107">
        <f>'Sponsor Budget'!C20</f>
        <v>0</v>
      </c>
      <c r="D20" s="40" t="b">
        <f t="shared" si="0"/>
        <v>0</v>
      </c>
      <c r="E20" s="41">
        <f>ROUND(D20*M20*E$7*E$12,0)</f>
        <v>0</v>
      </c>
      <c r="F20" s="20">
        <f>ROUND(D20*N20*E$7*F$7*F$12,0)</f>
        <v>0</v>
      </c>
      <c r="G20" s="20">
        <f>ROUND(D20*O20*E$7*F$7*G$7*G$12,0)</f>
        <v>0</v>
      </c>
      <c r="H20" s="20">
        <f>ROUND(D20*P20*E$7*F$7*G$7*H$7*H$12,0)</f>
        <v>0</v>
      </c>
      <c r="I20" s="20">
        <f>ROUND(D20*Q20*E$7*F$7*G$7*H$7*I$7*I$12,0)</f>
        <v>0</v>
      </c>
      <c r="J20" s="20">
        <f>ROUND($D20*$R20*$E$7*$F$7*$G$7*$H$7*$I$7*$J$7*$J$12,0)</f>
        <v>0</v>
      </c>
      <c r="K20" s="20">
        <f t="shared" si="1"/>
        <v>0</v>
      </c>
      <c r="L20" s="20"/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28">
        <f t="shared" si="2"/>
        <v>0</v>
      </c>
      <c r="T20" s="29">
        <f t="shared" si="3"/>
        <v>0</v>
      </c>
    </row>
    <row r="21" spans="1:22" ht="15.75" x14ac:dyDescent="0.5">
      <c r="A21" t="str">
        <f>'Sponsor Budget'!A21</f>
        <v>Person 4</v>
      </c>
      <c r="B21">
        <f>'Sponsor Budget'!B21</f>
        <v>0</v>
      </c>
      <c r="C21" s="107">
        <f>'Sponsor Budget'!C21</f>
        <v>0</v>
      </c>
      <c r="D21" s="39" t="b">
        <f t="shared" si="0"/>
        <v>0</v>
      </c>
      <c r="E21" s="20">
        <f>ROUND(D21*M21*E$7*E$12,0)</f>
        <v>0</v>
      </c>
      <c r="F21" s="20">
        <f>ROUND(D21*N21*E$7*F$7*F$12,0)</f>
        <v>0</v>
      </c>
      <c r="G21" s="20">
        <f>ROUND(D21*O21*E$7*F$7*G$7*G$12,0)</f>
        <v>0</v>
      </c>
      <c r="H21" s="20">
        <f>ROUND(D21*P21*E$7*F$7*G$7*H$7*H$12,0)</f>
        <v>0</v>
      </c>
      <c r="I21" s="20">
        <f>ROUND(D21*Q21*E$7*F$7*G$7*H$7*I$7*I$12,0)</f>
        <v>0</v>
      </c>
      <c r="J21" s="20">
        <f>ROUND($D21*$R21*$E$7*$F$7*$G$7*$H$7*$I$7*$J$7*$J$12,0)</f>
        <v>0</v>
      </c>
      <c r="K21" s="20">
        <f t="shared" si="1"/>
        <v>0</v>
      </c>
      <c r="L21" s="20"/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28">
        <f t="shared" si="2"/>
        <v>0</v>
      </c>
      <c r="T21" s="29">
        <f t="shared" si="3"/>
        <v>0</v>
      </c>
    </row>
    <row r="22" spans="1:22" ht="15.75" x14ac:dyDescent="0.5">
      <c r="A22" t="str">
        <f>'Sponsor Budget'!A22</f>
        <v>Person 5</v>
      </c>
      <c r="B22">
        <f>'Sponsor Budget'!B22</f>
        <v>0</v>
      </c>
      <c r="C22" s="107">
        <f>'Sponsor Budget'!C22</f>
        <v>0</v>
      </c>
      <c r="D22" s="39" t="b">
        <f t="shared" si="0"/>
        <v>0</v>
      </c>
      <c r="E22" s="20">
        <f>ROUND(D22*M22*E$7*E$12,0)</f>
        <v>0</v>
      </c>
      <c r="F22" s="20">
        <f>ROUND(D22*N22*E$7*F$7*F$12,0)</f>
        <v>0</v>
      </c>
      <c r="G22" s="20">
        <f>ROUND(D22*O22*E$7*F$7*G$7*G$12,0)</f>
        <v>0</v>
      </c>
      <c r="H22" s="20">
        <f>ROUND(D22*P22*E$7*F$7*G$7*H$7*H$12,0)</f>
        <v>0</v>
      </c>
      <c r="I22" s="20">
        <f>ROUND(D22*Q22*E$7*F$7*G$7*H$7*I$7*I$12,0)</f>
        <v>0</v>
      </c>
      <c r="J22" s="20">
        <f>ROUND($D22*$R22*$E$7*$F$7*$G$7*$H$7*$I$7*$J$7*$J$12,0)</f>
        <v>0</v>
      </c>
      <c r="K22" s="20">
        <f t="shared" si="1"/>
        <v>0</v>
      </c>
      <c r="L22" s="20"/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28">
        <f t="shared" si="2"/>
        <v>0</v>
      </c>
      <c r="T22" s="29">
        <f t="shared" si="3"/>
        <v>0</v>
      </c>
    </row>
    <row r="23" spans="1:22" ht="15.75" hidden="1" x14ac:dyDescent="0.5">
      <c r="A23" t="str">
        <f>'Sponsor Budget'!A23</f>
        <v>Person 6</v>
      </c>
      <c r="B23">
        <f>'Sponsor Budget'!B23</f>
        <v>0</v>
      </c>
      <c r="C23" s="107">
        <f>'Sponsor Budget'!C23</f>
        <v>0</v>
      </c>
      <c r="D23" s="39" t="b">
        <f t="shared" si="0"/>
        <v>0</v>
      </c>
      <c r="E23" s="20">
        <f>ROUND(D23*M23*E$7*E$12,0)</f>
        <v>0</v>
      </c>
      <c r="F23" s="20">
        <f>ROUND(D23*N23*E$7*F$7*F$12,0)</f>
        <v>0</v>
      </c>
      <c r="G23" s="20">
        <f>ROUND(D23*O23*E$7*F$7*G$7*G$12,0)</f>
        <v>0</v>
      </c>
      <c r="H23" s="20">
        <f>ROUND(D23*P23*E$7*F$7*G$7*H$7*H$12,0)</f>
        <v>0</v>
      </c>
      <c r="I23" s="20">
        <f>ROUND(D23*Q23*E$7*F$7*G$7*H$7*I$7*I$12,0)</f>
        <v>0</v>
      </c>
      <c r="J23" s="20">
        <f>ROUND($D23*$R23*$E$7*$F$7*$G$7*$H$7*$I$7*$J$7*$J$12,0)</f>
        <v>0</v>
      </c>
      <c r="K23" s="20">
        <f t="shared" si="1"/>
        <v>0</v>
      </c>
      <c r="L23" s="20"/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28">
        <f t="shared" si="2"/>
        <v>0</v>
      </c>
      <c r="T23" s="29">
        <f t="shared" si="3"/>
        <v>0</v>
      </c>
    </row>
    <row r="24" spans="1:22" ht="15.75" hidden="1" x14ac:dyDescent="0.5">
      <c r="A24" t="str">
        <f>'Sponsor Budget'!A24</f>
        <v xml:space="preserve">Person 7 </v>
      </c>
      <c r="B24">
        <f>'Sponsor Budget'!B24</f>
        <v>0</v>
      </c>
      <c r="C24" s="107">
        <f>'Sponsor Budget'!C24</f>
        <v>0</v>
      </c>
      <c r="D24" s="39" t="b">
        <f t="shared" si="0"/>
        <v>0</v>
      </c>
      <c r="E24" s="20">
        <f>ROUND(D24*M24*E$7*E$12,0)</f>
        <v>0</v>
      </c>
      <c r="F24" s="20">
        <f>ROUND(D24*N24*E$7*F$7*F$12,0)</f>
        <v>0</v>
      </c>
      <c r="G24" s="20">
        <f>ROUND(D24*O24*E$7*F$7*G$7*G$12,0)</f>
        <v>0</v>
      </c>
      <c r="H24" s="20">
        <f>ROUND(D24*P24*E$7*F$7*G$7*H$7*H$12,0)</f>
        <v>0</v>
      </c>
      <c r="I24" s="20">
        <f>ROUND(D24*Q24*E$7*F$7*G$7*H$7*I$7*I$12,0)</f>
        <v>0</v>
      </c>
      <c r="J24" s="20">
        <f>ROUND($D24*$R24*$E$7*$F$7*$G$7*$H$7*$I$7*$J$7*$J$12,0)</f>
        <v>0</v>
      </c>
      <c r="K24" s="20">
        <f t="shared" si="1"/>
        <v>0</v>
      </c>
      <c r="L24" s="20"/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28">
        <f t="shared" si="2"/>
        <v>0</v>
      </c>
      <c r="T24" s="29">
        <f t="shared" si="3"/>
        <v>0</v>
      </c>
    </row>
    <row r="25" spans="1:22" ht="15.75" hidden="1" x14ac:dyDescent="0.5">
      <c r="A25" t="str">
        <f>'Sponsor Budget'!A25</f>
        <v>Person 8</v>
      </c>
      <c r="B25">
        <f>'Sponsor Budget'!B25</f>
        <v>0</v>
      </c>
      <c r="C25" s="107">
        <f>'Sponsor Budget'!C25</f>
        <v>0</v>
      </c>
      <c r="D25" s="39" t="b">
        <f t="shared" si="0"/>
        <v>0</v>
      </c>
      <c r="E25" s="20">
        <f>ROUND(D25*M25*E$7*E$12,0)</f>
        <v>0</v>
      </c>
      <c r="F25" s="20">
        <f>ROUND(D25*N25*E$7*F$7*F$12,0)</f>
        <v>0</v>
      </c>
      <c r="G25" s="20">
        <f>ROUND(D25*O25*E$7*F$7*G$7*G$12,0)</f>
        <v>0</v>
      </c>
      <c r="H25" s="20">
        <f>ROUND(D25*P25*E$7*F$7*G$7*H$7*H$12,0)</f>
        <v>0</v>
      </c>
      <c r="I25" s="20">
        <f>ROUND(D25*Q25*E$7*F$7*G$7*H$7*I$7*I$12,0)</f>
        <v>0</v>
      </c>
      <c r="J25" s="20">
        <f>ROUND($D25*$R25*$E$7*$F$7*$G$7*$H$7*$I$7*$J$7*$J$12,0)</f>
        <v>0</v>
      </c>
      <c r="K25" s="20">
        <f t="shared" si="1"/>
        <v>0</v>
      </c>
      <c r="L25" s="20"/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28">
        <f t="shared" si="2"/>
        <v>0</v>
      </c>
      <c r="T25" s="29">
        <f t="shared" si="3"/>
        <v>0</v>
      </c>
    </row>
    <row r="26" spans="1:22" ht="15.75" hidden="1" x14ac:dyDescent="0.5">
      <c r="A26" t="str">
        <f>'Sponsor Budget'!A26</f>
        <v>Person 9</v>
      </c>
      <c r="C26" s="107">
        <f>'Sponsor Budget'!C26</f>
        <v>0</v>
      </c>
      <c r="D26" s="39" t="b">
        <f t="shared" si="0"/>
        <v>0</v>
      </c>
      <c r="E26" s="20">
        <f>ROUND(D26*M26*E$7*E$12,0)</f>
        <v>0</v>
      </c>
      <c r="F26" s="20">
        <f>ROUND(D26*N26*E$7*F$7*F$12,0)</f>
        <v>0</v>
      </c>
      <c r="G26" s="20">
        <f>ROUND(D26*O26*E$7*F$7*G$7*G$12,0)</f>
        <v>0</v>
      </c>
      <c r="H26" s="20">
        <f>ROUND(D26*P26*E$7*F$7*G$7*H$7*H$12,0)</f>
        <v>0</v>
      </c>
      <c r="I26" s="20">
        <f>ROUND(D26*Q26*E$7*F$7*G$7*H$7*I$7*I$12,0)</f>
        <v>0</v>
      </c>
      <c r="J26" s="20">
        <f>ROUND($D26*$R26*$E$7*$F$7*$G$7*$H$7*$I$7*$J$7*$J$12,0)</f>
        <v>0</v>
      </c>
      <c r="K26" s="20">
        <f t="shared" si="1"/>
        <v>0</v>
      </c>
      <c r="L26" s="20"/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28">
        <f t="shared" si="2"/>
        <v>0</v>
      </c>
      <c r="T26" s="29">
        <f t="shared" ref="T26:T30" si="4">SUM(M26:Q26)/$L$3</f>
        <v>0</v>
      </c>
    </row>
    <row r="27" spans="1:22" ht="15.75" hidden="1" x14ac:dyDescent="0.5">
      <c r="A27" t="str">
        <f>'Sponsor Budget'!A27</f>
        <v>Person 10</v>
      </c>
      <c r="C27" s="107">
        <f>'Sponsor Budget'!C27</f>
        <v>0</v>
      </c>
      <c r="D27" s="39" t="b">
        <f t="shared" si="0"/>
        <v>0</v>
      </c>
      <c r="E27" s="20">
        <f>ROUND(D27*M27*E$7*E$12,0)</f>
        <v>0</v>
      </c>
      <c r="F27" s="20">
        <f>ROUND(D27*N27*E$7*F$7*F$12,0)</f>
        <v>0</v>
      </c>
      <c r="G27" s="20">
        <f>ROUND(D27*O27*E$7*F$7*G$7*G$12,0)</f>
        <v>0</v>
      </c>
      <c r="H27" s="20">
        <f>ROUND(D27*P27*E$7*F$7*G$7*H$7*H$12,0)</f>
        <v>0</v>
      </c>
      <c r="I27" s="20">
        <f>ROUND(D27*Q27*E$7*F$7*G$7*H$7*I$7*I$12,0)</f>
        <v>0</v>
      </c>
      <c r="J27" s="20">
        <f>ROUND($D27*$R27*$E$7*$F$7*$G$7*$H$7*$I$7*$J$7*$J$12,0)</f>
        <v>0</v>
      </c>
      <c r="K27" s="20">
        <f t="shared" si="1"/>
        <v>0</v>
      </c>
      <c r="L27" s="20"/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28">
        <f t="shared" si="2"/>
        <v>0</v>
      </c>
      <c r="T27" s="29">
        <f t="shared" si="4"/>
        <v>0</v>
      </c>
    </row>
    <row r="28" spans="1:22" ht="15.75" hidden="1" x14ac:dyDescent="0.5">
      <c r="A28" t="str">
        <f>'Sponsor Budget'!A28</f>
        <v>Person 11</v>
      </c>
      <c r="C28" s="107">
        <f>'Sponsor Budget'!C28</f>
        <v>0</v>
      </c>
      <c r="D28" s="39" t="b">
        <f t="shared" si="0"/>
        <v>0</v>
      </c>
      <c r="E28" s="20">
        <f>ROUND(D28*M28*E$7*E$12,0)</f>
        <v>0</v>
      </c>
      <c r="F28" s="20">
        <f>ROUND(D28*N28*E$7*F$7*F$12,0)</f>
        <v>0</v>
      </c>
      <c r="G28" s="20">
        <f>ROUND(D28*O28*E$7*F$7*G$7*G$12,0)</f>
        <v>0</v>
      </c>
      <c r="H28" s="20">
        <f>ROUND(D28*P28*E$7*F$7*G$7*H$7*H$12,0)</f>
        <v>0</v>
      </c>
      <c r="I28" s="20">
        <f>ROUND(D28*Q28*E$7*F$7*G$7*H$7*I$7*I$12,0)</f>
        <v>0</v>
      </c>
      <c r="J28" s="20">
        <f>ROUND($D28*$R28*$E$7*$F$7*$G$7*$H$7*$I$7*$J$7*$J$12,0)</f>
        <v>0</v>
      </c>
      <c r="K28" s="20">
        <f>SUM(E28:J28)</f>
        <v>0</v>
      </c>
      <c r="L28" s="20"/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28">
        <f t="shared" si="2"/>
        <v>0</v>
      </c>
      <c r="T28" s="29">
        <f t="shared" si="4"/>
        <v>0</v>
      </c>
    </row>
    <row r="29" spans="1:22" ht="15.75" x14ac:dyDescent="0.5">
      <c r="A29" t="str">
        <f>'Sponsor Budget'!A29</f>
        <v>Post-doc</v>
      </c>
      <c r="C29" s="107">
        <f>'Sponsor Budget'!C29</f>
        <v>56484</v>
      </c>
      <c r="D29" s="39">
        <f>C29</f>
        <v>56484</v>
      </c>
      <c r="E29" s="20">
        <f>ROUND(D29*M29*E$7*E$12,0)</f>
        <v>0</v>
      </c>
      <c r="F29" s="20">
        <f>ROUND(D29*N29*E$7*F$7*F$12,0)</f>
        <v>0</v>
      </c>
      <c r="G29" s="20">
        <f>ROUND(D29*O29*E$7*F$7*G$7*G$12,0)</f>
        <v>0</v>
      </c>
      <c r="H29" s="20">
        <f>ROUND(D29*P29*E$7*F$7*G$7*H$7*H$12,0)</f>
        <v>0</v>
      </c>
      <c r="I29" s="20">
        <f>ROUND(D29*Q29*E$7*F$7*G$7*H$7*I$7*I$12,0)</f>
        <v>0</v>
      </c>
      <c r="J29" s="20">
        <f>ROUND($D29*$R29*$E$7*$F$7*$G$7*$H$7*$I$7*$J$7*$J$12,0)</f>
        <v>0</v>
      </c>
      <c r="K29" s="20">
        <f t="shared" si="1"/>
        <v>0</v>
      </c>
      <c r="L29" s="20"/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28">
        <f t="shared" si="2"/>
        <v>0</v>
      </c>
      <c r="T29" s="29">
        <f t="shared" si="4"/>
        <v>0</v>
      </c>
    </row>
    <row r="30" spans="1:22" ht="15.75" x14ac:dyDescent="0.5">
      <c r="A30" t="str">
        <f>'Sponsor Budget'!A30</f>
        <v>Post-doc</v>
      </c>
      <c r="C30" s="108">
        <f>'Sponsor Budget'!C30</f>
        <v>56484</v>
      </c>
      <c r="D30" s="39">
        <f>C30</f>
        <v>56484</v>
      </c>
      <c r="E30" s="20">
        <f>ROUND(D30*M30*E$7*E$12,0)</f>
        <v>0</v>
      </c>
      <c r="F30" s="20">
        <f>ROUND(D30*N30*E$7*F$7*F$12,0)</f>
        <v>0</v>
      </c>
      <c r="G30" s="20">
        <f>ROUND(D30*O30*E$7*F$7*G$7*G$12,0)</f>
        <v>0</v>
      </c>
      <c r="H30" s="20">
        <f>ROUND(D30*P30*E$7*F$7*G$7*H$7*H$12,0)</f>
        <v>0</v>
      </c>
      <c r="I30" s="20">
        <f>ROUND(D30*Q30*E$7*F$7*G$7*H$7*I$7*I$12,0)</f>
        <v>0</v>
      </c>
      <c r="J30" s="20">
        <f>ROUND($D30*$R30*$E$7*$F$7*$G$7*$H$7*$I$7*$J$7*$J$12,0)</f>
        <v>0</v>
      </c>
      <c r="K30" s="20">
        <f t="shared" si="1"/>
        <v>0</v>
      </c>
      <c r="L30" s="20"/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28">
        <f t="shared" si="2"/>
        <v>0</v>
      </c>
      <c r="T30" s="29">
        <f t="shared" si="4"/>
        <v>0</v>
      </c>
    </row>
    <row r="31" spans="1:22" ht="15.75" x14ac:dyDescent="0.5">
      <c r="A31" s="1" t="str">
        <f>'Sponsor Budget'!A31</f>
        <v>GRA-Masters (0.49 FTE)</v>
      </c>
      <c r="B31" s="65"/>
      <c r="C31" s="107">
        <f>'Sponsor Budget'!C31</f>
        <v>27812</v>
      </c>
      <c r="D31" s="43">
        <f t="shared" ref="D31:D38" si="5">C31</f>
        <v>27812</v>
      </c>
      <c r="E31" s="67">
        <f>ROUND(D31*M31*E$8*E$12,0)</f>
        <v>0</v>
      </c>
      <c r="F31" s="67">
        <f>ROUND(D31*N31*E$8*F$8*F$12,0)</f>
        <v>0</v>
      </c>
      <c r="G31" s="67">
        <f>ROUND(D31*O31*E$8*F$8*G$8*G$12,0)</f>
        <v>0</v>
      </c>
      <c r="H31" s="67">
        <f>ROUND(D31*P31*E$8*F$8*G$8*H$8*H$12,0)</f>
        <v>0</v>
      </c>
      <c r="I31" s="67">
        <f>ROUND(D31*Q31*E$8*F$8*G$8*H$8*$I$8*I$12,0)</f>
        <v>0</v>
      </c>
      <c r="J31" s="67">
        <f>ROUND($D31*$R31*$E$8*$F$8*$G$8*$H$8*$I$8*$J$8*$J$12,0)</f>
        <v>0</v>
      </c>
      <c r="K31" s="67">
        <f t="shared" si="1"/>
        <v>0</v>
      </c>
      <c r="L31" s="67"/>
      <c r="M31" s="110">
        <v>0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S31" s="69">
        <f t="shared" si="2"/>
        <v>0</v>
      </c>
      <c r="T31" s="29"/>
    </row>
    <row r="32" spans="1:22" ht="15.75" hidden="1" x14ac:dyDescent="0.5">
      <c r="A32" t="str">
        <f>'Sponsor Budget'!A32</f>
        <v>GRA-Masters (0.49 FTE)</v>
      </c>
      <c r="B32" s="70"/>
      <c r="C32" s="107">
        <f>'Sponsor Budget'!C32</f>
        <v>27812</v>
      </c>
      <c r="D32" s="39">
        <f t="shared" si="5"/>
        <v>27812</v>
      </c>
      <c r="E32" s="40">
        <f>ROUND(D32*M32*E$8*E$12,0)</f>
        <v>0</v>
      </c>
      <c r="F32" s="40">
        <f>ROUND(D32*N32*E$8*F$8*F$12,0)</f>
        <v>0</v>
      </c>
      <c r="G32" s="40">
        <f>ROUND(D32*O32*E$8*F$8*G$8*G$12,0)</f>
        <v>0</v>
      </c>
      <c r="H32" s="40">
        <f>ROUND(D32*P32*E$8*F$8*G$8*H$8*H$12,0)</f>
        <v>0</v>
      </c>
      <c r="I32" s="40">
        <f>ROUND(D32*Q32*E$8*F$8*G$8*H$8*$I$8*I$12,0)</f>
        <v>0</v>
      </c>
      <c r="J32" s="40">
        <f>ROUND($D32*$R32*$E$8*$F$8*$G$8*$H$8*$I$8*$J$8*$J$12,0)</f>
        <v>0</v>
      </c>
      <c r="K32" s="40">
        <f t="shared" si="1"/>
        <v>0</v>
      </c>
      <c r="L32" s="40"/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71">
        <f>SUM(M32:R32)*12</f>
        <v>0</v>
      </c>
      <c r="T32" s="29"/>
    </row>
    <row r="33" spans="1:20" ht="15.75" hidden="1" x14ac:dyDescent="0.5">
      <c r="A33" t="str">
        <f>'Sponsor Budget'!A33</f>
        <v>GRA-PhD (0.49 FTE)</v>
      </c>
      <c r="B33" s="70"/>
      <c r="C33" s="107">
        <f>'Sponsor Budget'!C33</f>
        <v>28930</v>
      </c>
      <c r="D33" s="39">
        <f t="shared" si="5"/>
        <v>28930</v>
      </c>
      <c r="E33" s="40">
        <f>ROUND(D33*M33*E$8*E$12,0)</f>
        <v>0</v>
      </c>
      <c r="F33" s="40">
        <f>ROUND(D33*N33*E$8*F$8*F$12,0)</f>
        <v>0</v>
      </c>
      <c r="G33" s="40">
        <f>ROUND(D33*O33*E$8*F$8*G$8*G$12,0)</f>
        <v>0</v>
      </c>
      <c r="H33" s="40">
        <f>ROUND(D33*P33*E$8*F$8*G$8*H$8*H$12,0)</f>
        <v>0</v>
      </c>
      <c r="I33" s="40">
        <f>ROUND(D33*Q33*E$8*F$8*G$8*H$8*$I$8*I$12,0)</f>
        <v>0</v>
      </c>
      <c r="J33" s="40">
        <f>ROUND($D33*$R33*$E$8*$F$8*$G$8*$H$8*$I$8*$J$8*$J$12,0)</f>
        <v>0</v>
      </c>
      <c r="K33" s="40">
        <f>SUM(E33:J33)</f>
        <v>0</v>
      </c>
      <c r="L33" s="40"/>
      <c r="M33" s="109">
        <v>0</v>
      </c>
      <c r="N33" s="109">
        <v>0</v>
      </c>
      <c r="O33" s="109">
        <v>0</v>
      </c>
      <c r="P33" s="109"/>
      <c r="Q33" s="109">
        <v>0</v>
      </c>
      <c r="R33" s="109">
        <v>0</v>
      </c>
      <c r="S33" s="71">
        <f>SUM(M33:R33)*12</f>
        <v>0</v>
      </c>
      <c r="T33" s="29"/>
    </row>
    <row r="34" spans="1:20" ht="15.75" x14ac:dyDescent="0.5">
      <c r="A34" s="4" t="str">
        <f>'Sponsor Budget'!A34</f>
        <v>GRA-PhD (0.49 FTE)</v>
      </c>
      <c r="B34" s="72"/>
      <c r="C34" s="108">
        <f>'Sponsor Budget'!C34</f>
        <v>28930</v>
      </c>
      <c r="D34" s="74">
        <f t="shared" si="5"/>
        <v>28930</v>
      </c>
      <c r="E34" s="75">
        <f>ROUND(D34*M34*E$8*E$12,0)</f>
        <v>0</v>
      </c>
      <c r="F34" s="75">
        <f>ROUND(D34*N34*E$8*F$8*F$12,0)</f>
        <v>0</v>
      </c>
      <c r="G34" s="75">
        <f>ROUND(D34*O34*E$8*F$8*G$8*G$12,0)</f>
        <v>0</v>
      </c>
      <c r="H34" s="75">
        <f>ROUND(D34*P34*E$8*F$8*G$8*H$8*H$12,0)</f>
        <v>0</v>
      </c>
      <c r="I34" s="75">
        <f>ROUND(D34*Q34*E$8*F$8*G$8*H$8*$I$8*I$12,0)</f>
        <v>0</v>
      </c>
      <c r="J34" s="75">
        <f>ROUND($D34*$R34*$E$8*$F$8*$G$8*$H$8*$I$8*$J$8*$J$12,0)</f>
        <v>0</v>
      </c>
      <c r="K34" s="75">
        <f t="shared" si="1"/>
        <v>0</v>
      </c>
      <c r="L34" s="75"/>
      <c r="M34" s="111">
        <v>0</v>
      </c>
      <c r="N34" s="111">
        <v>0</v>
      </c>
      <c r="O34" s="111">
        <v>0</v>
      </c>
      <c r="P34" s="111">
        <v>0</v>
      </c>
      <c r="Q34" s="111">
        <v>0</v>
      </c>
      <c r="R34" s="111">
        <v>0</v>
      </c>
      <c r="S34" s="77">
        <f>SUM(M34:R34)*12</f>
        <v>0</v>
      </c>
      <c r="T34" s="29"/>
    </row>
    <row r="35" spans="1:20" ht="15.75" x14ac:dyDescent="0.5">
      <c r="A35" t="str">
        <f>'Sponsor Budget'!A35</f>
        <v>Student-Part-Time ($15/hr,20hr/wk)</v>
      </c>
      <c r="C35" s="107">
        <f>'Sponsor Budget'!C35</f>
        <v>15600</v>
      </c>
      <c r="D35" s="39">
        <f t="shared" si="5"/>
        <v>15600</v>
      </c>
      <c r="E35" s="20">
        <f>ROUND(D35*M35*E$7*E$12,0)</f>
        <v>0</v>
      </c>
      <c r="F35" s="20">
        <f>ROUND(D35*N35*E$7*F$7*F$12,0)</f>
        <v>0</v>
      </c>
      <c r="G35" s="20">
        <f>ROUND(D35*O35*E$7*F$7*G$7*G$12,0)</f>
        <v>0</v>
      </c>
      <c r="H35" s="20">
        <f>ROUND(D35*P35*E$7*F$7*G$7*H$7*H$12,0)</f>
        <v>0</v>
      </c>
      <c r="I35" s="20">
        <f>ROUND(D35*Q35*E$7*F$7*G$7*H$7*I$7*I$12,0)</f>
        <v>0</v>
      </c>
      <c r="J35" s="20">
        <f>ROUND($D35*$R35*$E$7*$F$7*$G$7*$H$7*$I$7*$J$7*$J$12,0)</f>
        <v>0</v>
      </c>
      <c r="K35" s="20">
        <f>SUM(E35:J35)</f>
        <v>0</v>
      </c>
      <c r="L35" s="20"/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28">
        <f t="shared" si="2"/>
        <v>0</v>
      </c>
      <c r="T35" s="29"/>
    </row>
    <row r="36" spans="1:20" ht="15.75" hidden="1" x14ac:dyDescent="0.5">
      <c r="A36" t="str">
        <f>'Sponsor Budget'!A36</f>
        <v>Student-Part-Time ($15/hr,20hr/wk)</v>
      </c>
      <c r="C36" s="107">
        <f>'Sponsor Budget'!C36</f>
        <v>15600</v>
      </c>
      <c r="D36" s="39">
        <f t="shared" si="5"/>
        <v>15600</v>
      </c>
      <c r="E36" s="20">
        <f>ROUND(D36*M36*E$7*E$12,0)</f>
        <v>0</v>
      </c>
      <c r="F36" s="20">
        <f>ROUND(D36*N36*E$7*F$7*F$12,0)</f>
        <v>0</v>
      </c>
      <c r="G36" s="20">
        <f>ROUND(D36*O36*E$7*F$7*G$7*G$12,0)</f>
        <v>0</v>
      </c>
      <c r="H36" s="20">
        <f>ROUND(D36*P36*E$7*F$7*G$7*H$7*H$12,0)</f>
        <v>0</v>
      </c>
      <c r="I36" s="20">
        <f>ROUND(D36*Q36*E$7*F$7*G$7*H$7*I$7*I$12,0)</f>
        <v>0</v>
      </c>
      <c r="J36" s="20">
        <f>ROUND($D36*$R36*$E$7*$F$7*$G$7*$H$7*$I$7*$J$7*$J$12,0)</f>
        <v>0</v>
      </c>
      <c r="K36" s="20">
        <f>SUM(E36:J36)</f>
        <v>0</v>
      </c>
      <c r="L36" s="20"/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28">
        <f t="shared" si="2"/>
        <v>0</v>
      </c>
      <c r="T36" s="29"/>
    </row>
    <row r="37" spans="1:20" ht="15.75" hidden="1" x14ac:dyDescent="0.5">
      <c r="A37" t="str">
        <f>'Sponsor Budget'!A37</f>
        <v>Student-Part-Time ($15/hr,20hr/wk)</v>
      </c>
      <c r="C37" s="107">
        <f>'Sponsor Budget'!C37</f>
        <v>15600</v>
      </c>
      <c r="D37" s="39">
        <f t="shared" si="5"/>
        <v>15600</v>
      </c>
      <c r="E37" s="20">
        <f>ROUND(D37*M37*E$7*E$12,0)</f>
        <v>0</v>
      </c>
      <c r="F37" s="20">
        <f>ROUND(D37*N37*E$7*F$7*F$12,0)</f>
        <v>0</v>
      </c>
      <c r="G37" s="20">
        <f>ROUND(D37*O37*E$7*F$7*G$7*G$12,0)</f>
        <v>0</v>
      </c>
      <c r="H37" s="20">
        <f>ROUND(D37*P37*E$7*F$7*G$7*H$7*H$12,0)</f>
        <v>0</v>
      </c>
      <c r="I37" s="20">
        <f>ROUND(D37*Q37*E$7*F$7*G$7*H$7*I$7*I$12,0)</f>
        <v>0</v>
      </c>
      <c r="J37" s="20">
        <f>ROUND(E37*R37*F$7*G$7*H$7*I$7*J$7*J$12,0)</f>
        <v>0</v>
      </c>
      <c r="K37" s="20">
        <f>SUM(E37:J37)</f>
        <v>0</v>
      </c>
      <c r="L37" s="20"/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28">
        <f>SUM(M37:R37)*12</f>
        <v>0</v>
      </c>
      <c r="T37" s="29"/>
    </row>
    <row r="38" spans="1:20" ht="16.149999999999999" thickBot="1" x14ac:dyDescent="0.55000000000000004">
      <c r="A38" t="str">
        <f>'Sponsor Budget'!A38</f>
        <v>Student-Part-Time ($15/hr,20hr/wk)</v>
      </c>
      <c r="C38" s="107">
        <f>'Sponsor Budget'!C38</f>
        <v>15600</v>
      </c>
      <c r="D38" s="39">
        <f t="shared" si="5"/>
        <v>15600</v>
      </c>
      <c r="E38" s="20">
        <f>ROUND(D38*M38*E$7*E$12,0)</f>
        <v>0</v>
      </c>
      <c r="F38" s="20">
        <f>ROUND(D38*N38*E$7*F$7*F$12,0)</f>
        <v>0</v>
      </c>
      <c r="G38" s="20">
        <f>ROUND(D38*O38*E$7*F$7*G$7*G$12,0)</f>
        <v>0</v>
      </c>
      <c r="H38" s="20">
        <f>ROUND(D38*P38*E$7*F$7*G$7*H$7*H$12,0)</f>
        <v>0</v>
      </c>
      <c r="I38" s="20">
        <f>ROUND(D38*Q38*E$7*F$7*G$7*H$7*I$7*I$12,0)</f>
        <v>0</v>
      </c>
      <c r="J38" s="20">
        <f>ROUND(E38*R38*F$7*G$7*H$7*I$7*J$7*J$12,0)</f>
        <v>0</v>
      </c>
      <c r="K38" s="20">
        <f>SUM(E38:J38)</f>
        <v>0</v>
      </c>
      <c r="L38" s="20"/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28">
        <f>SUM(M38:R38)*12</f>
        <v>0</v>
      </c>
      <c r="T38" s="29"/>
    </row>
    <row r="39" spans="1:20" ht="16.149999999999999" thickBot="1" x14ac:dyDescent="0.55000000000000004">
      <c r="A39" s="36" t="s">
        <v>36</v>
      </c>
      <c r="B39" s="32"/>
      <c r="C39" s="32"/>
      <c r="D39" s="32"/>
      <c r="E39" s="33">
        <f t="shared" ref="E39:J39" si="6">SUM(E18:E38)</f>
        <v>0</v>
      </c>
      <c r="F39" s="33">
        <f t="shared" si="6"/>
        <v>0</v>
      </c>
      <c r="G39" s="33">
        <f t="shared" si="6"/>
        <v>0</v>
      </c>
      <c r="H39" s="33">
        <f t="shared" si="6"/>
        <v>0</v>
      </c>
      <c r="I39" s="33">
        <f t="shared" si="6"/>
        <v>0</v>
      </c>
      <c r="J39" s="33">
        <f t="shared" si="6"/>
        <v>0</v>
      </c>
      <c r="K39" s="35">
        <f>SUM(E39:J39)</f>
        <v>0</v>
      </c>
      <c r="L39" s="64"/>
      <c r="M39" s="63">
        <f>SUM(K18:K38)</f>
        <v>0</v>
      </c>
    </row>
    <row r="40" spans="1:20" x14ac:dyDescent="0.45">
      <c r="A40" s="37" t="s">
        <v>41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S40" s="181"/>
      <c r="T40" s="181"/>
    </row>
    <row r="41" spans="1:20" x14ac:dyDescent="0.45">
      <c r="C41" s="25" t="s">
        <v>182</v>
      </c>
    </row>
    <row r="42" spans="1:20" x14ac:dyDescent="0.45">
      <c r="A42" s="188" t="str">
        <f t="shared" ref="A42:A62" si="7">A18</f>
        <v>Person 1</v>
      </c>
      <c r="B42" s="188"/>
      <c r="C42" s="112" t="e">
        <f>'Sponsor Budget'!C42</f>
        <v>#DIV/0!</v>
      </c>
      <c r="D42" s="2"/>
      <c r="E42" s="20">
        <f>IF($E18=0,0,ROUND($E18*($C42*$E$9),0))</f>
        <v>0</v>
      </c>
      <c r="F42" s="20">
        <f>IF($F18=0,0,ROUND($F18*($C42*$E$9*$F$9),0))</f>
        <v>0</v>
      </c>
      <c r="G42" s="20">
        <f>IF($G18=0,0,ROUND($G18*($C42*$E$9*$F$9*$G$9),0))</f>
        <v>0</v>
      </c>
      <c r="H42" s="20">
        <f>IF($H18=0,0,ROUND($H18*($C42*$E$9*$F$9*$G$9*$H$9),0))</f>
        <v>0</v>
      </c>
      <c r="I42" s="20">
        <f>IF($I18=0,0,ROUND($I18*($C42*$E$9*$F$9*$G$9*$H$9*$I$9),0))</f>
        <v>0</v>
      </c>
      <c r="J42" s="20">
        <f>IF($J18=0,0,ROUND($J18*($C42*$E$9*$F$9*$G$9*$H$9*$I$9*$J$9),0))</f>
        <v>0</v>
      </c>
      <c r="K42" s="20">
        <f>SUM(E42:J42)</f>
        <v>0</v>
      </c>
      <c r="L42" s="20"/>
    </row>
    <row r="43" spans="1:20" x14ac:dyDescent="0.45">
      <c r="A43" s="184" t="str">
        <f t="shared" si="7"/>
        <v>Person 2</v>
      </c>
      <c r="B43" s="184"/>
      <c r="C43" s="113" t="e">
        <f>'Sponsor Budget'!C43</f>
        <v>#DIV/0!</v>
      </c>
      <c r="D43" s="3"/>
      <c r="E43" s="20">
        <f t="shared" ref="E43:E54" si="8">IF($E19=0,0,ROUND($E19*($C43*$E$9),0))</f>
        <v>0</v>
      </c>
      <c r="F43" s="20">
        <f t="shared" ref="F43:F54" si="9">IF($F19=0,0,ROUND($F19*($C43*$E$9*$F$9),0))</f>
        <v>0</v>
      </c>
      <c r="G43" s="20">
        <f t="shared" ref="G43:G54" si="10">IF($G19=0,0,ROUND($G19*($C43*$E$9*$F$9*$G$9),0))</f>
        <v>0</v>
      </c>
      <c r="H43" s="20">
        <f t="shared" ref="H43:H54" si="11">IF($H19=0,0,ROUND($H19*($C43*$E$9*$F$9*$G$9*$H$9),0))</f>
        <v>0</v>
      </c>
      <c r="I43" s="20">
        <f t="shared" ref="I43:I54" si="12">IF($I19=0,0,ROUND($I19*($C43*$E$9*$F$9*$G$9*$H$9*$I$9),0))</f>
        <v>0</v>
      </c>
      <c r="J43" s="20">
        <f t="shared" ref="J43:J53" si="13">IF($J19=0,0,ROUND($J19*($C43*$E$9*$F$9*$G$9*$H$9*$I$9*$J$9),0))</f>
        <v>0</v>
      </c>
      <c r="K43" s="20">
        <f t="shared" ref="K43:K59" si="14">SUM(E43:J43)</f>
        <v>0</v>
      </c>
      <c r="L43" s="20"/>
    </row>
    <row r="44" spans="1:20" x14ac:dyDescent="0.45">
      <c r="A44" s="184" t="str">
        <f t="shared" si="7"/>
        <v>Person 3</v>
      </c>
      <c r="B44" s="184"/>
      <c r="C44" s="113" t="e">
        <f>'Sponsor Budget'!C44</f>
        <v>#DIV/0!</v>
      </c>
      <c r="D44" s="3"/>
      <c r="E44" s="20">
        <f t="shared" si="8"/>
        <v>0</v>
      </c>
      <c r="F44" s="20">
        <f t="shared" si="9"/>
        <v>0</v>
      </c>
      <c r="G44" s="20">
        <f t="shared" si="10"/>
        <v>0</v>
      </c>
      <c r="H44" s="20">
        <f t="shared" si="11"/>
        <v>0</v>
      </c>
      <c r="I44" s="20">
        <f t="shared" si="12"/>
        <v>0</v>
      </c>
      <c r="J44" s="20">
        <f t="shared" si="13"/>
        <v>0</v>
      </c>
      <c r="K44" s="20">
        <f t="shared" si="14"/>
        <v>0</v>
      </c>
      <c r="L44" s="20"/>
    </row>
    <row r="45" spans="1:20" x14ac:dyDescent="0.45">
      <c r="A45" s="184" t="str">
        <f t="shared" si="7"/>
        <v>Person 4</v>
      </c>
      <c r="B45" s="184"/>
      <c r="C45" s="113" t="e">
        <f>'Sponsor Budget'!C45</f>
        <v>#DIV/0!</v>
      </c>
      <c r="D45" s="3"/>
      <c r="E45" s="20">
        <f t="shared" si="8"/>
        <v>0</v>
      </c>
      <c r="F45" s="20">
        <f t="shared" si="9"/>
        <v>0</v>
      </c>
      <c r="G45" s="20">
        <f t="shared" si="10"/>
        <v>0</v>
      </c>
      <c r="H45" s="20">
        <f t="shared" si="11"/>
        <v>0</v>
      </c>
      <c r="I45" s="20">
        <f t="shared" si="12"/>
        <v>0</v>
      </c>
      <c r="J45" s="20">
        <f t="shared" si="13"/>
        <v>0</v>
      </c>
      <c r="K45" s="20">
        <f t="shared" si="14"/>
        <v>0</v>
      </c>
      <c r="L45" s="20"/>
    </row>
    <row r="46" spans="1:20" x14ac:dyDescent="0.45">
      <c r="A46" s="184" t="str">
        <f t="shared" si="7"/>
        <v>Person 5</v>
      </c>
      <c r="B46" s="184"/>
      <c r="C46" s="113" t="e">
        <f>'Sponsor Budget'!C46</f>
        <v>#DIV/0!</v>
      </c>
      <c r="D46" s="3"/>
      <c r="E46" s="20">
        <f t="shared" si="8"/>
        <v>0</v>
      </c>
      <c r="F46" s="20">
        <f t="shared" si="9"/>
        <v>0</v>
      </c>
      <c r="G46" s="20">
        <f t="shared" si="10"/>
        <v>0</v>
      </c>
      <c r="H46" s="20">
        <f t="shared" si="11"/>
        <v>0</v>
      </c>
      <c r="I46" s="20">
        <f t="shared" si="12"/>
        <v>0</v>
      </c>
      <c r="J46" s="20">
        <f t="shared" si="13"/>
        <v>0</v>
      </c>
      <c r="K46" s="20">
        <f t="shared" si="14"/>
        <v>0</v>
      </c>
      <c r="L46" s="20"/>
    </row>
    <row r="47" spans="1:20" hidden="1" x14ac:dyDescent="0.45">
      <c r="A47" s="184" t="str">
        <f t="shared" si="7"/>
        <v>Person 6</v>
      </c>
      <c r="B47" s="184"/>
      <c r="C47" s="113" t="e">
        <f>'Sponsor Budget'!C47</f>
        <v>#DIV/0!</v>
      </c>
      <c r="D47" s="3"/>
      <c r="E47" s="20">
        <f t="shared" si="8"/>
        <v>0</v>
      </c>
      <c r="F47" s="20">
        <f t="shared" si="9"/>
        <v>0</v>
      </c>
      <c r="G47" s="20">
        <f t="shared" si="10"/>
        <v>0</v>
      </c>
      <c r="H47" s="20">
        <f t="shared" si="11"/>
        <v>0</v>
      </c>
      <c r="I47" s="20">
        <f t="shared" si="12"/>
        <v>0</v>
      </c>
      <c r="J47" s="20">
        <f t="shared" si="13"/>
        <v>0</v>
      </c>
      <c r="K47" s="20">
        <f t="shared" si="14"/>
        <v>0</v>
      </c>
      <c r="L47" s="20"/>
    </row>
    <row r="48" spans="1:20" hidden="1" x14ac:dyDescent="0.45">
      <c r="A48" s="184" t="str">
        <f t="shared" si="7"/>
        <v xml:space="preserve">Person 7 </v>
      </c>
      <c r="B48" s="184"/>
      <c r="C48" s="113" t="e">
        <f>'Sponsor Budget'!C48</f>
        <v>#DIV/0!</v>
      </c>
      <c r="D48" s="3"/>
      <c r="E48" s="20">
        <f t="shared" si="8"/>
        <v>0</v>
      </c>
      <c r="F48" s="20">
        <f t="shared" si="9"/>
        <v>0</v>
      </c>
      <c r="G48" s="20">
        <f t="shared" si="10"/>
        <v>0</v>
      </c>
      <c r="H48" s="20">
        <f t="shared" si="11"/>
        <v>0</v>
      </c>
      <c r="I48" s="20">
        <f t="shared" si="12"/>
        <v>0</v>
      </c>
      <c r="J48" s="20">
        <f t="shared" si="13"/>
        <v>0</v>
      </c>
      <c r="K48" s="20">
        <f t="shared" si="14"/>
        <v>0</v>
      </c>
      <c r="L48" s="20"/>
    </row>
    <row r="49" spans="1:13" hidden="1" x14ac:dyDescent="0.45">
      <c r="A49" s="184" t="str">
        <f t="shared" si="7"/>
        <v>Person 8</v>
      </c>
      <c r="B49" s="184"/>
      <c r="C49" s="113" t="e">
        <f>'Sponsor Budget'!C49</f>
        <v>#DIV/0!</v>
      </c>
      <c r="D49" s="3"/>
      <c r="E49" s="20">
        <f t="shared" si="8"/>
        <v>0</v>
      </c>
      <c r="F49" s="20">
        <f t="shared" si="9"/>
        <v>0</v>
      </c>
      <c r="G49" s="20">
        <f t="shared" si="10"/>
        <v>0</v>
      </c>
      <c r="H49" s="20">
        <f t="shared" si="11"/>
        <v>0</v>
      </c>
      <c r="I49" s="20">
        <f t="shared" si="12"/>
        <v>0</v>
      </c>
      <c r="J49" s="20">
        <f t="shared" si="13"/>
        <v>0</v>
      </c>
      <c r="K49" s="20">
        <f t="shared" si="14"/>
        <v>0</v>
      </c>
      <c r="L49" s="20"/>
    </row>
    <row r="50" spans="1:13" hidden="1" x14ac:dyDescent="0.45">
      <c r="A50" s="184" t="str">
        <f t="shared" si="7"/>
        <v>Person 9</v>
      </c>
      <c r="B50" s="184"/>
      <c r="C50" s="113" t="e">
        <f>'Sponsor Budget'!C50</f>
        <v>#DIV/0!</v>
      </c>
      <c r="D50" s="3"/>
      <c r="E50" s="20">
        <f t="shared" si="8"/>
        <v>0</v>
      </c>
      <c r="F50" s="20">
        <f t="shared" si="9"/>
        <v>0</v>
      </c>
      <c r="G50" s="20">
        <f t="shared" si="10"/>
        <v>0</v>
      </c>
      <c r="H50" s="20">
        <f t="shared" si="11"/>
        <v>0</v>
      </c>
      <c r="I50" s="20">
        <f t="shared" si="12"/>
        <v>0</v>
      </c>
      <c r="J50" s="20">
        <f t="shared" si="13"/>
        <v>0</v>
      </c>
      <c r="K50" s="20">
        <f t="shared" si="14"/>
        <v>0</v>
      </c>
      <c r="L50" s="20"/>
    </row>
    <row r="51" spans="1:13" hidden="1" x14ac:dyDescent="0.45">
      <c r="A51" s="184" t="str">
        <f t="shared" si="7"/>
        <v>Person 10</v>
      </c>
      <c r="B51" s="184"/>
      <c r="C51" s="113" t="e">
        <f>'Sponsor Budget'!C51</f>
        <v>#DIV/0!</v>
      </c>
      <c r="D51" s="3"/>
      <c r="E51" s="20">
        <f t="shared" si="8"/>
        <v>0</v>
      </c>
      <c r="F51" s="20">
        <f t="shared" si="9"/>
        <v>0</v>
      </c>
      <c r="G51" s="20">
        <f t="shared" si="10"/>
        <v>0</v>
      </c>
      <c r="H51" s="20">
        <f t="shared" si="11"/>
        <v>0</v>
      </c>
      <c r="I51" s="20">
        <f t="shared" si="12"/>
        <v>0</v>
      </c>
      <c r="J51" s="20">
        <f t="shared" si="13"/>
        <v>0</v>
      </c>
      <c r="K51" s="20">
        <f>SUM(E51:J51)</f>
        <v>0</v>
      </c>
      <c r="L51" s="20"/>
    </row>
    <row r="52" spans="1:13" hidden="1" x14ac:dyDescent="0.45">
      <c r="A52" s="184" t="str">
        <f t="shared" si="7"/>
        <v>Person 11</v>
      </c>
      <c r="B52" s="184"/>
      <c r="C52" s="113" t="e">
        <f>'Sponsor Budget'!C52</f>
        <v>#DIV/0!</v>
      </c>
      <c r="D52" s="3"/>
      <c r="E52" s="20">
        <f t="shared" si="8"/>
        <v>0</v>
      </c>
      <c r="F52" s="20">
        <f t="shared" si="9"/>
        <v>0</v>
      </c>
      <c r="G52" s="20">
        <f t="shared" si="10"/>
        <v>0</v>
      </c>
      <c r="H52" s="20">
        <f t="shared" si="11"/>
        <v>0</v>
      </c>
      <c r="I52" s="20">
        <f t="shared" si="12"/>
        <v>0</v>
      </c>
      <c r="J52" s="20">
        <f t="shared" si="13"/>
        <v>0</v>
      </c>
      <c r="K52" s="20">
        <f t="shared" si="14"/>
        <v>0</v>
      </c>
      <c r="L52" s="20"/>
    </row>
    <row r="53" spans="1:13" x14ac:dyDescent="0.45">
      <c r="A53" s="184" t="str">
        <f t="shared" si="7"/>
        <v>Post-doc</v>
      </c>
      <c r="B53" s="184"/>
      <c r="C53" s="113">
        <f>'Sponsor Budget'!C53</f>
        <v>0.67400000000000004</v>
      </c>
      <c r="D53" s="3"/>
      <c r="E53" s="20">
        <f t="shared" si="8"/>
        <v>0</v>
      </c>
      <c r="F53" s="20">
        <f t="shared" si="9"/>
        <v>0</v>
      </c>
      <c r="G53" s="20">
        <f t="shared" si="10"/>
        <v>0</v>
      </c>
      <c r="H53" s="20">
        <f t="shared" si="11"/>
        <v>0</v>
      </c>
      <c r="I53" s="20">
        <f t="shared" si="12"/>
        <v>0</v>
      </c>
      <c r="J53" s="20">
        <f t="shared" si="13"/>
        <v>0</v>
      </c>
      <c r="K53" s="20">
        <f>SUM(E53:J53)</f>
        <v>0</v>
      </c>
      <c r="L53" s="20"/>
    </row>
    <row r="54" spans="1:13" x14ac:dyDescent="0.45">
      <c r="A54" s="184" t="str">
        <f t="shared" si="7"/>
        <v>Post-doc</v>
      </c>
      <c r="B54" s="184"/>
      <c r="C54" s="113">
        <f>'Sponsor Budget'!C54</f>
        <v>0.24</v>
      </c>
      <c r="D54" s="3"/>
      <c r="E54" s="20">
        <f t="shared" si="8"/>
        <v>0</v>
      </c>
      <c r="F54" s="20">
        <f t="shared" si="9"/>
        <v>0</v>
      </c>
      <c r="G54" s="20">
        <f t="shared" si="10"/>
        <v>0</v>
      </c>
      <c r="H54" s="20">
        <f t="shared" si="11"/>
        <v>0</v>
      </c>
      <c r="I54" s="20">
        <f t="shared" si="12"/>
        <v>0</v>
      </c>
      <c r="J54" s="20">
        <f>IF($J30=0,0,ROUND($J30*($C54*$E$9*$F$9*$G$9*$H$9*$I$9*$J$9),0))</f>
        <v>0</v>
      </c>
      <c r="K54" s="20">
        <f t="shared" si="14"/>
        <v>0</v>
      </c>
      <c r="L54" s="20"/>
    </row>
    <row r="55" spans="1:13" x14ac:dyDescent="0.45">
      <c r="A55" s="190" t="str">
        <f t="shared" si="7"/>
        <v>GRA-Masters (0.49 FTE)</v>
      </c>
      <c r="B55" s="188"/>
      <c r="C55" s="112" t="str">
        <f>'Sponsor Budget'!C55</f>
        <v>$6913/year</v>
      </c>
      <c r="D55" s="2"/>
      <c r="E55" s="67">
        <f>IF($E31=0,0,ROUND(((6913)*$E$10)*$M31,0))</f>
        <v>0</v>
      </c>
      <c r="F55" s="67">
        <f>IF(F31=0,0,ROUND(((6913)*E$10*F$10)*N31,0))</f>
        <v>0</v>
      </c>
      <c r="G55" s="67">
        <f>IF(G31=0,0,ROUND(((6913)*E$10*F$10*G$10)*O31,0))</f>
        <v>0</v>
      </c>
      <c r="H55" s="67">
        <f>IF(H31=0,0,ROUND(((6913)*E$10*F$10*G$10*H$10)*P31,0))</f>
        <v>0</v>
      </c>
      <c r="I55" s="67">
        <f>IF(I31=0,0,ROUND(((6913)*E$10*F$10*G$10*H$10*I$10)*Q31,0))</f>
        <v>0</v>
      </c>
      <c r="J55" s="67">
        <f>IF($J31=0,0,ROUND(((6913)*$E$10*$F$10*$G$10*$H$10*$I$10*$J$10)*$R31,0))</f>
        <v>0</v>
      </c>
      <c r="K55" s="43">
        <f>SUM(E55:J55)</f>
        <v>0</v>
      </c>
      <c r="L55" s="40"/>
    </row>
    <row r="56" spans="1:13" hidden="1" x14ac:dyDescent="0.45">
      <c r="A56" s="191" t="str">
        <f t="shared" si="7"/>
        <v>GRA-Masters (0.49 FTE)</v>
      </c>
      <c r="B56" s="184"/>
      <c r="C56" s="113" t="str">
        <f>'Sponsor Budget'!C56</f>
        <v>$6913/year</v>
      </c>
      <c r="D56" s="3"/>
      <c r="E56" s="40">
        <f>IF($E32=0,0,ROUND(((6913)*$E$10)*$M32,0))</f>
        <v>0</v>
      </c>
      <c r="F56" s="40">
        <f>IF(F32=0,0,ROUND(((6913)*E$10*F$10)*N32,0))</f>
        <v>0</v>
      </c>
      <c r="G56" s="40">
        <f>IF(G32=0,0,ROUND(((6913)*E$10*F$10*G$10)*O32,0))</f>
        <v>0</v>
      </c>
      <c r="H56" s="40">
        <f>IF(H32=0,0,ROUND(((6913)*E$10*F$10*G$10*H$10)*P32,0))</f>
        <v>0</v>
      </c>
      <c r="I56" s="40">
        <f>IF(I32=0,0,ROUND(((6913)*E$10*F$10*G$10*H$10*I$10)*Q32,0))</f>
        <v>0</v>
      </c>
      <c r="J56" s="40">
        <f>IF($J32=0,0,ROUND(((6913)*$E$10*$F$10*$G$10*$H$10*$I$10*$J$10)*$R32,0))</f>
        <v>0</v>
      </c>
      <c r="K56" s="39">
        <f>SUM(E56:J56)</f>
        <v>0</v>
      </c>
      <c r="L56" s="40"/>
    </row>
    <row r="57" spans="1:13" hidden="1" x14ac:dyDescent="0.45">
      <c r="A57" s="191" t="str">
        <f t="shared" si="7"/>
        <v>GRA-PhD (0.49 FTE)</v>
      </c>
      <c r="B57" s="184"/>
      <c r="C57" s="113" t="str">
        <f>'Sponsor Budget'!C57</f>
        <v>$6913/year</v>
      </c>
      <c r="D57" s="3"/>
      <c r="E57" s="40">
        <f>IF($E33=0,0,ROUND(((6913)*$E$10)*$M33,0))</f>
        <v>0</v>
      </c>
      <c r="F57" s="40">
        <f>IF(F33=0,0,ROUND(((6913)*E$10*F$10)*N33,0))</f>
        <v>0</v>
      </c>
      <c r="G57" s="40">
        <f>IF(G33=0,0,ROUND(((6913)*E$10*F$10*G$10)*O33,0))</f>
        <v>0</v>
      </c>
      <c r="H57" s="40">
        <f>IF(H33=0,0,ROUND(((6913)*E$10*F$10*G$10*H$10)*P33,0))</f>
        <v>0</v>
      </c>
      <c r="I57" s="40">
        <f>IF(I33=0,0,ROUND(((6913)*E$10*F$10*G$10*H$10*I$10)*Q33,0))</f>
        <v>0</v>
      </c>
      <c r="J57" s="40">
        <f>IF($J33=0,0,ROUND(((6913)*$E$10*$F$10*$G$10*$H$10*$I$10*$J$10)*$R33,0))</f>
        <v>0</v>
      </c>
      <c r="K57" s="39">
        <f t="shared" si="14"/>
        <v>0</v>
      </c>
      <c r="L57" s="40"/>
    </row>
    <row r="58" spans="1:13" x14ac:dyDescent="0.45">
      <c r="A58" s="192" t="str">
        <f t="shared" si="7"/>
        <v>GRA-PhD (0.49 FTE)</v>
      </c>
      <c r="B58" s="193"/>
      <c r="C58" s="114" t="str">
        <f>'Sponsor Budget'!C58</f>
        <v>$6913/year</v>
      </c>
      <c r="D58" s="5"/>
      <c r="E58" s="75">
        <f>IF($E34=0,0,ROUND(((6913)*$E$10)*$M34,0))</f>
        <v>0</v>
      </c>
      <c r="F58" s="75">
        <f>IF(F34=0,0,ROUND(((6913)*E$10*F$10)*N34,0))</f>
        <v>0</v>
      </c>
      <c r="G58" s="75">
        <f>IF(G34=0,0,ROUND(((6913)*E$10*F$10*G$10)*O34,0))</f>
        <v>0</v>
      </c>
      <c r="H58" s="75">
        <f>IF(H34=0,0,ROUND(((6913)*E$10*F$10*G$10*H$10)*P34,0))</f>
        <v>0</v>
      </c>
      <c r="I58" s="75">
        <f>IF(I34=0,0,ROUND(((6913)*E$10*F$10*G$10*H$10*I$10)*Q34,0))</f>
        <v>0</v>
      </c>
      <c r="J58" s="75">
        <f>IF($J34=0,0,ROUND(((6913)*$E$10*$F$10*$G$10*$H$10*$I$10*$J$10)*$R34,0))</f>
        <v>0</v>
      </c>
      <c r="K58" s="74">
        <f t="shared" si="14"/>
        <v>0</v>
      </c>
      <c r="L58" s="40"/>
    </row>
    <row r="59" spans="1:13" x14ac:dyDescent="0.45">
      <c r="A59" s="184" t="str">
        <f t="shared" si="7"/>
        <v>Student-Part-Time ($15/hr,20hr/wk)</v>
      </c>
      <c r="B59" s="184"/>
      <c r="C59" s="113">
        <f>'Sponsor Budget'!C59</f>
        <v>0.1</v>
      </c>
      <c r="D59" s="3"/>
      <c r="E59" s="20">
        <f>IF(E35=0,0,ROUND((E35*($C59*E$9)),0))</f>
        <v>0</v>
      </c>
      <c r="F59" s="20">
        <f>IF(F35=0,0,ROUND((F35*($C59*E$9*F$9)),0))</f>
        <v>0</v>
      </c>
      <c r="G59" s="20">
        <f>IF(G35=0,0,ROUND((G35*($C59*E$9*F$9*G$9)),0))</f>
        <v>0</v>
      </c>
      <c r="H59" s="20">
        <f>IF(H35=0,0,ROUND((H35*($C59*E$9*F$9*G$9*H$9)),0))</f>
        <v>0</v>
      </c>
      <c r="I59" s="20">
        <f>IF(I35=0,0,ROUND((I35*($C59*E$9*F$9*G$9*H$9*I$9)),0))</f>
        <v>0</v>
      </c>
      <c r="J59" s="20">
        <f>IF($J35=0,0,ROUND(($J35*($C59*$E$9*$F$9*$G$9*$H$9*$I$9*$J$9)),0))</f>
        <v>0</v>
      </c>
      <c r="K59" s="20">
        <f t="shared" si="14"/>
        <v>0</v>
      </c>
      <c r="L59" s="20"/>
    </row>
    <row r="60" spans="1:13" hidden="1" x14ac:dyDescent="0.45">
      <c r="A60" s="184" t="str">
        <f t="shared" si="7"/>
        <v>Student-Part-Time ($15/hr,20hr/wk)</v>
      </c>
      <c r="B60" s="184"/>
      <c r="C60" s="113">
        <f>'Sponsor Budget'!C60</f>
        <v>0.1</v>
      </c>
      <c r="D60" s="3"/>
      <c r="E60" s="20">
        <f>IF(E36=0,0,ROUND((E36*($C60*E$9)),0))</f>
        <v>0</v>
      </c>
      <c r="F60" s="20">
        <f>IF(F36=0,0,ROUND((F36*($C60*E$9*F$9)),0))</f>
        <v>0</v>
      </c>
      <c r="G60" s="20">
        <f>IF(G36=0,0,ROUND((G36*($C60*E$9*F$9*G$9)),0))</f>
        <v>0</v>
      </c>
      <c r="H60" s="20">
        <f>IF(H36=0,0,ROUND((H36*($C60*E$9*F$9*G$9*H$9)),0))</f>
        <v>0</v>
      </c>
      <c r="I60" s="20">
        <f>IF(I36=0,0,ROUND((I36*($C60*E$9*F$9*G$9*H$9*I$9)),0))</f>
        <v>0</v>
      </c>
      <c r="J60" s="20">
        <f t="shared" ref="J60:J62" si="15">IF($J36=0,0,ROUND(($J36*($C60*$E$9*$F$9*$G$9*$H$9*$I$9*$J$9)),0))</f>
        <v>0</v>
      </c>
      <c r="K60" s="20">
        <f>SUM(E60:J60)</f>
        <v>0</v>
      </c>
      <c r="L60" s="20"/>
    </row>
    <row r="61" spans="1:13" hidden="1" x14ac:dyDescent="0.45">
      <c r="A61" s="184" t="str">
        <f t="shared" si="7"/>
        <v>Student-Part-Time ($15/hr,20hr/wk)</v>
      </c>
      <c r="B61" s="184"/>
      <c r="C61" s="113">
        <f>'Sponsor Budget'!C61</f>
        <v>0.1</v>
      </c>
      <c r="D61" s="3"/>
      <c r="E61" s="20">
        <f>IF(E37=0,0,ROUND((E37*($C61*E$9)),0))</f>
        <v>0</v>
      </c>
      <c r="F61" s="20">
        <f>IF(F37=0,0,ROUND((F37*($C61*E$9*F$9)),0))</f>
        <v>0</v>
      </c>
      <c r="G61" s="20">
        <f>IF(G37=0,0,ROUND((G37*($C61*E$9*F$9*G$9)),0))</f>
        <v>0</v>
      </c>
      <c r="H61" s="20">
        <f>IF(H37=0,0,ROUND((H37*($C61*E$9*F$9*G$9*H$9)),0))</f>
        <v>0</v>
      </c>
      <c r="I61" s="20">
        <f>IF(I37=0,0,ROUND((I37*($C61*E$9*F$9*G$9*H$9*I$9)),0))</f>
        <v>0</v>
      </c>
      <c r="J61" s="20">
        <f t="shared" si="15"/>
        <v>0</v>
      </c>
      <c r="K61" s="20">
        <f>SUM(E61:J61)</f>
        <v>0</v>
      </c>
      <c r="L61" s="20"/>
    </row>
    <row r="62" spans="1:13" ht="14.65" thickBot="1" x14ac:dyDescent="0.5">
      <c r="A62" s="184" t="str">
        <f t="shared" si="7"/>
        <v>Student-Part-Time ($15/hr,20hr/wk)</v>
      </c>
      <c r="B62" s="184"/>
      <c r="C62" s="113">
        <f>'Sponsor Budget'!C62</f>
        <v>0.1</v>
      </c>
      <c r="D62" s="3"/>
      <c r="E62" s="20">
        <f>IF(E38=0,0,ROUND((E38*($C62*E$9)),0))</f>
        <v>0</v>
      </c>
      <c r="F62" s="20">
        <f>IF(F38=0,0,ROUND((F38*($C62*E$9*F$9)),0))</f>
        <v>0</v>
      </c>
      <c r="G62" s="20">
        <f>IF(G38=0,0,ROUND((G38*($C62*E$9*F$9*G$9)),0))</f>
        <v>0</v>
      </c>
      <c r="H62" s="20">
        <f>IF(H38=0,0,ROUND((H38*($C62*E$9*F$9*G$9*H$9)),0))</f>
        <v>0</v>
      </c>
      <c r="I62" s="20">
        <f>IF(I38=0,0,ROUND((I38*($C62*E$9*F$9*G$9*H$9*I$9)),0))</f>
        <v>0</v>
      </c>
      <c r="J62" s="20">
        <f t="shared" si="15"/>
        <v>0</v>
      </c>
      <c r="K62" s="20">
        <f>SUM(E62:J62)</f>
        <v>0</v>
      </c>
      <c r="L62" s="20"/>
    </row>
    <row r="63" spans="1:13" ht="14.65" thickBot="1" x14ac:dyDescent="0.5">
      <c r="A63" s="34" t="s">
        <v>52</v>
      </c>
      <c r="B63" s="32"/>
      <c r="C63" s="32"/>
      <c r="D63" s="32"/>
      <c r="E63" s="33">
        <f t="shared" ref="E63:J63" si="16">SUM(E42:E62)</f>
        <v>0</v>
      </c>
      <c r="F63" s="33">
        <f t="shared" si="16"/>
        <v>0</v>
      </c>
      <c r="G63" s="33">
        <f t="shared" si="16"/>
        <v>0</v>
      </c>
      <c r="H63" s="33">
        <f t="shared" si="16"/>
        <v>0</v>
      </c>
      <c r="I63" s="33">
        <f t="shared" si="16"/>
        <v>0</v>
      </c>
      <c r="J63" s="33">
        <f t="shared" si="16"/>
        <v>0</v>
      </c>
      <c r="K63" s="35">
        <f>SUM(E63:J63)</f>
        <v>0</v>
      </c>
      <c r="L63" s="64"/>
      <c r="M63" s="63">
        <f>SUM(K42:K62)</f>
        <v>0</v>
      </c>
    </row>
    <row r="64" spans="1:13" ht="14.65" thickBot="1" x14ac:dyDescent="0.5">
      <c r="A64" s="23"/>
      <c r="E64" s="64"/>
      <c r="F64" s="64"/>
      <c r="G64" s="64"/>
      <c r="H64" s="64"/>
      <c r="I64" s="64"/>
      <c r="J64" s="64"/>
      <c r="K64" s="64"/>
      <c r="L64" s="64"/>
      <c r="M64" s="63"/>
    </row>
    <row r="65" spans="1:20" ht="14.65" thickBot="1" x14ac:dyDescent="0.5">
      <c r="A65" s="135" t="s">
        <v>115</v>
      </c>
      <c r="B65" s="136"/>
      <c r="C65" s="136"/>
      <c r="D65" s="136"/>
      <c r="E65" s="137">
        <f>E39+E63</f>
        <v>0</v>
      </c>
      <c r="F65" s="137">
        <f t="shared" ref="F65:J65" si="17">F39+F63</f>
        <v>0</v>
      </c>
      <c r="G65" s="137">
        <f t="shared" si="17"/>
        <v>0</v>
      </c>
      <c r="H65" s="137">
        <f t="shared" si="17"/>
        <v>0</v>
      </c>
      <c r="I65" s="137">
        <f t="shared" si="17"/>
        <v>0</v>
      </c>
      <c r="J65" s="137">
        <f t="shared" si="17"/>
        <v>0</v>
      </c>
      <c r="K65" s="138">
        <f>SUM(E65:I65)</f>
        <v>0</v>
      </c>
      <c r="L65" s="139"/>
      <c r="M65" s="63">
        <f>K39+K63</f>
        <v>0</v>
      </c>
    </row>
    <row r="66" spans="1:20" x14ac:dyDescent="0.45">
      <c r="A66" s="23"/>
      <c r="E66" s="64"/>
      <c r="F66" s="64"/>
      <c r="G66" s="64"/>
      <c r="H66" s="64"/>
      <c r="I66" s="64"/>
      <c r="J66" s="64"/>
      <c r="K66" s="64"/>
      <c r="L66" s="64"/>
      <c r="M66" s="63"/>
    </row>
    <row r="67" spans="1:20" x14ac:dyDescent="0.45">
      <c r="A67" s="37" t="s">
        <v>82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S67" s="181"/>
      <c r="T67" s="181"/>
    </row>
    <row r="68" spans="1:20" x14ac:dyDescent="0.45">
      <c r="A68" s="31" t="s">
        <v>60</v>
      </c>
      <c r="D68" s="3"/>
      <c r="E68" s="106"/>
      <c r="F68" s="106"/>
      <c r="G68" s="106"/>
      <c r="H68" s="106"/>
      <c r="I68" s="106"/>
      <c r="J68" s="106"/>
      <c r="K68" s="38">
        <f>SUM(E68:J68)</f>
        <v>0</v>
      </c>
      <c r="L68" s="38"/>
    </row>
    <row r="69" spans="1:20" x14ac:dyDescent="0.45">
      <c r="A69" s="31" t="s">
        <v>60</v>
      </c>
      <c r="D69" s="3"/>
      <c r="E69" s="106"/>
      <c r="F69" s="106"/>
      <c r="G69" s="106"/>
      <c r="H69" s="106"/>
      <c r="I69" s="106"/>
      <c r="J69" s="106"/>
      <c r="K69" s="38">
        <f t="shared" ref="K69:K70" si="18">SUM(E69:J69)</f>
        <v>0</v>
      </c>
      <c r="L69" s="38"/>
    </row>
    <row r="70" spans="1:20" hidden="1" x14ac:dyDescent="0.45">
      <c r="A70" s="31" t="s">
        <v>60</v>
      </c>
      <c r="D70" s="3"/>
      <c r="E70" s="106"/>
      <c r="F70" s="106"/>
      <c r="G70" s="106"/>
      <c r="H70" s="106"/>
      <c r="I70" s="106"/>
      <c r="J70" s="106"/>
      <c r="K70" s="38">
        <f t="shared" si="18"/>
        <v>0</v>
      </c>
      <c r="L70" s="38"/>
    </row>
    <row r="71" spans="1:20" ht="14.65" thickBot="1" x14ac:dyDescent="0.5">
      <c r="A71" s="31" t="s">
        <v>60</v>
      </c>
      <c r="D71" s="42"/>
      <c r="E71" s="106"/>
      <c r="F71" s="106"/>
      <c r="G71" s="106"/>
      <c r="H71" s="106"/>
      <c r="I71" s="106"/>
      <c r="J71" s="106"/>
      <c r="K71" s="38">
        <f>SUM(E71:J71)</f>
        <v>0</v>
      </c>
      <c r="L71" s="38"/>
    </row>
    <row r="72" spans="1:20" ht="14.65" thickBot="1" x14ac:dyDescent="0.5">
      <c r="A72" s="34" t="s">
        <v>83</v>
      </c>
      <c r="B72" s="32"/>
      <c r="C72" s="32"/>
      <c r="D72" s="32"/>
      <c r="E72" s="33">
        <f>SUM(E68:E71)</f>
        <v>0</v>
      </c>
      <c r="F72" s="33">
        <f t="shared" ref="F72:J72" si="19">SUM(F68:F71)</f>
        <v>0</v>
      </c>
      <c r="G72" s="33">
        <f t="shared" si="19"/>
        <v>0</v>
      </c>
      <c r="H72" s="33">
        <f t="shared" si="19"/>
        <v>0</v>
      </c>
      <c r="I72" s="33">
        <f t="shared" si="19"/>
        <v>0</v>
      </c>
      <c r="J72" s="33">
        <f t="shared" si="19"/>
        <v>0</v>
      </c>
      <c r="K72" s="35">
        <f>SUM(E72:J72)</f>
        <v>0</v>
      </c>
      <c r="L72" s="64"/>
      <c r="M72" s="63">
        <f>SUM(K68:K71)</f>
        <v>0</v>
      </c>
    </row>
    <row r="73" spans="1:20" x14ac:dyDescent="0.45">
      <c r="A73" s="37" t="s">
        <v>177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S73" s="181"/>
      <c r="T73" s="181"/>
    </row>
    <row r="74" spans="1:20" x14ac:dyDescent="0.45">
      <c r="A74" s="31"/>
      <c r="D74" s="3"/>
      <c r="E74" s="106"/>
      <c r="F74" s="106"/>
      <c r="G74" s="106"/>
      <c r="H74" s="106"/>
      <c r="I74" s="106"/>
      <c r="J74" s="106"/>
      <c r="K74" s="38">
        <f>SUM(E74:J74)</f>
        <v>0</v>
      </c>
      <c r="L74" s="38"/>
    </row>
    <row r="75" spans="1:20" x14ac:dyDescent="0.45">
      <c r="A75" s="31"/>
      <c r="D75" s="3"/>
      <c r="E75" s="106"/>
      <c r="F75" s="106"/>
      <c r="G75" s="106"/>
      <c r="H75" s="106"/>
      <c r="I75" s="106"/>
      <c r="J75" s="106"/>
      <c r="K75" s="38">
        <f t="shared" ref="K75:K78" si="20">SUM(E75:J75)</f>
        <v>0</v>
      </c>
      <c r="L75" s="38"/>
    </row>
    <row r="76" spans="1:20" x14ac:dyDescent="0.45">
      <c r="A76" s="31"/>
      <c r="D76" s="3"/>
      <c r="E76" s="106"/>
      <c r="F76" s="106"/>
      <c r="G76" s="106"/>
      <c r="H76" s="106"/>
      <c r="I76" s="106"/>
      <c r="J76" s="106"/>
      <c r="K76" s="38">
        <f t="shared" si="20"/>
        <v>0</v>
      </c>
      <c r="L76" s="38"/>
    </row>
    <row r="77" spans="1:20" x14ac:dyDescent="0.45">
      <c r="A77" s="31"/>
      <c r="D77" s="3"/>
      <c r="E77" s="106"/>
      <c r="F77" s="106"/>
      <c r="G77" s="106"/>
      <c r="H77" s="106"/>
      <c r="I77" s="106"/>
      <c r="J77" s="106"/>
      <c r="K77" s="38">
        <f t="shared" si="20"/>
        <v>0</v>
      </c>
      <c r="L77" s="38"/>
    </row>
    <row r="78" spans="1:20" ht="14.65" thickBot="1" x14ac:dyDescent="0.5">
      <c r="A78" s="31"/>
      <c r="D78" s="42"/>
      <c r="E78" s="106"/>
      <c r="F78" s="106"/>
      <c r="G78" s="106"/>
      <c r="H78" s="106"/>
      <c r="I78" s="106"/>
      <c r="J78" s="106"/>
      <c r="K78" s="38">
        <f t="shared" si="20"/>
        <v>0</v>
      </c>
      <c r="L78" s="38"/>
    </row>
    <row r="79" spans="1:20" ht="14.65" thickBot="1" x14ac:dyDescent="0.5">
      <c r="A79" s="34" t="s">
        <v>177</v>
      </c>
      <c r="B79" s="32"/>
      <c r="C79" s="32"/>
      <c r="D79" s="32"/>
      <c r="E79" s="33">
        <f>SUM(E74:E78)</f>
        <v>0</v>
      </c>
      <c r="F79" s="33">
        <f t="shared" ref="F79:J79" si="21">SUM(F74:F78)</f>
        <v>0</v>
      </c>
      <c r="G79" s="33">
        <f t="shared" si="21"/>
        <v>0</v>
      </c>
      <c r="H79" s="33">
        <f t="shared" si="21"/>
        <v>0</v>
      </c>
      <c r="I79" s="33">
        <f t="shared" si="21"/>
        <v>0</v>
      </c>
      <c r="J79" s="33">
        <f t="shared" si="21"/>
        <v>0</v>
      </c>
      <c r="K79" s="35">
        <f>SUM(E79:J79)</f>
        <v>0</v>
      </c>
      <c r="L79" s="64"/>
      <c r="M79" s="63">
        <f>SUM(K74:K78)</f>
        <v>0</v>
      </c>
    </row>
    <row r="80" spans="1:20" x14ac:dyDescent="0.45">
      <c r="A80" s="37" t="s">
        <v>53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S80" s="181"/>
      <c r="T80" s="181"/>
    </row>
    <row r="81" spans="1:20" x14ac:dyDescent="0.45">
      <c r="A81" s="31" t="s">
        <v>54</v>
      </c>
      <c r="D81" s="3"/>
      <c r="E81" s="106"/>
      <c r="F81" s="106"/>
      <c r="G81" s="106"/>
      <c r="H81" s="106"/>
      <c r="I81" s="106"/>
      <c r="J81" s="106"/>
      <c r="K81" s="38">
        <f>SUM(E81:J81)</f>
        <v>0</v>
      </c>
      <c r="L81" s="38"/>
    </row>
    <row r="82" spans="1:20" hidden="1" x14ac:dyDescent="0.45">
      <c r="A82" s="31" t="s">
        <v>54</v>
      </c>
      <c r="D82" s="3"/>
      <c r="E82" s="106"/>
      <c r="F82" s="106"/>
      <c r="G82" s="106"/>
      <c r="H82" s="106"/>
      <c r="I82" s="106"/>
      <c r="J82" s="106"/>
      <c r="K82" s="38">
        <f>SUM(E82:J82)</f>
        <v>0</v>
      </c>
      <c r="L82" s="38"/>
    </row>
    <row r="83" spans="1:20" hidden="1" x14ac:dyDescent="0.45">
      <c r="A83" s="31" t="s">
        <v>54</v>
      </c>
      <c r="D83" s="3"/>
      <c r="E83" s="106"/>
      <c r="F83" s="106"/>
      <c r="G83" s="106"/>
      <c r="H83" s="106"/>
      <c r="I83" s="106"/>
      <c r="J83" s="106"/>
      <c r="K83" s="38">
        <f>SUM(E83:J83)</f>
        <v>0</v>
      </c>
      <c r="L83" s="38"/>
    </row>
    <row r="84" spans="1:20" ht="14.65" thickBot="1" x14ac:dyDescent="0.5">
      <c r="A84" s="31" t="s">
        <v>55</v>
      </c>
      <c r="D84" s="3"/>
      <c r="E84" s="106"/>
      <c r="F84" s="106"/>
      <c r="G84" s="106"/>
      <c r="H84" s="106"/>
      <c r="I84" s="106"/>
      <c r="J84" s="106"/>
      <c r="K84" s="38">
        <f>SUM(E84:J84)</f>
        <v>0</v>
      </c>
      <c r="L84" s="38"/>
    </row>
    <row r="85" spans="1:20" ht="14.65" thickBot="1" x14ac:dyDescent="0.5">
      <c r="A85" s="34" t="s">
        <v>56</v>
      </c>
      <c r="B85" s="32"/>
      <c r="C85" s="32"/>
      <c r="D85" s="32"/>
      <c r="E85" s="33">
        <f>SUM(E81:E84)</f>
        <v>0</v>
      </c>
      <c r="F85" s="33">
        <f t="shared" ref="F85:J85" si="22">SUM(F81:F84)</f>
        <v>0</v>
      </c>
      <c r="G85" s="33">
        <f t="shared" si="22"/>
        <v>0</v>
      </c>
      <c r="H85" s="33">
        <f t="shared" si="22"/>
        <v>0</v>
      </c>
      <c r="I85" s="33">
        <f t="shared" si="22"/>
        <v>0</v>
      </c>
      <c r="J85" s="33">
        <f t="shared" si="22"/>
        <v>0</v>
      </c>
      <c r="K85" s="35">
        <f>SUM(E85:J85)</f>
        <v>0</v>
      </c>
      <c r="L85" s="64"/>
      <c r="M85" s="63">
        <f>SUM(K81:K84)</f>
        <v>0</v>
      </c>
    </row>
    <row r="86" spans="1:20" x14ac:dyDescent="0.45">
      <c r="A86" s="37" t="s">
        <v>58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S86" s="181"/>
      <c r="T86" s="181"/>
    </row>
    <row r="87" spans="1:20" x14ac:dyDescent="0.45">
      <c r="A87" s="23" t="s">
        <v>59</v>
      </c>
      <c r="D87" s="46" t="s">
        <v>94</v>
      </c>
      <c r="E87" s="20">
        <f>SUM(E88:E92)</f>
        <v>0</v>
      </c>
      <c r="F87" s="20">
        <f t="shared" ref="F87:I87" si="23">SUM(F88:F92)</f>
        <v>0</v>
      </c>
      <c r="G87" s="20">
        <f t="shared" si="23"/>
        <v>0</v>
      </c>
      <c r="H87" s="20">
        <f t="shared" si="23"/>
        <v>0</v>
      </c>
      <c r="I87" s="20">
        <f t="shared" si="23"/>
        <v>0</v>
      </c>
      <c r="J87" s="20">
        <f>SUM(J88:J92)</f>
        <v>0</v>
      </c>
      <c r="K87" s="20">
        <f>SUM(E87:J87)</f>
        <v>0</v>
      </c>
      <c r="L87" s="20"/>
    </row>
    <row r="88" spans="1:20" x14ac:dyDescent="0.45">
      <c r="A88" t="s">
        <v>60</v>
      </c>
      <c r="D88" s="3"/>
      <c r="E88" s="106"/>
      <c r="F88" s="106"/>
      <c r="G88" s="106"/>
      <c r="H88" s="106"/>
      <c r="I88" s="106"/>
      <c r="J88" s="106"/>
      <c r="K88" s="38">
        <f t="shared" ref="K88:K98" si="24">SUM(E88:J88)</f>
        <v>0</v>
      </c>
      <c r="L88" s="38"/>
    </row>
    <row r="89" spans="1:20" x14ac:dyDescent="0.45">
      <c r="A89" t="s">
        <v>60</v>
      </c>
      <c r="D89" s="3"/>
      <c r="E89" s="106"/>
      <c r="F89" s="106"/>
      <c r="G89" s="106"/>
      <c r="H89" s="106"/>
      <c r="I89" s="106"/>
      <c r="J89" s="106"/>
      <c r="K89" s="38">
        <f t="shared" si="24"/>
        <v>0</v>
      </c>
      <c r="L89" s="38"/>
    </row>
    <row r="90" spans="1:20" x14ac:dyDescent="0.45">
      <c r="A90" t="s">
        <v>60</v>
      </c>
      <c r="D90" s="3"/>
      <c r="E90" s="106"/>
      <c r="F90" s="106"/>
      <c r="G90" s="106"/>
      <c r="H90" s="106"/>
      <c r="I90" s="106"/>
      <c r="J90" s="106"/>
      <c r="K90" s="38">
        <f t="shared" si="24"/>
        <v>0</v>
      </c>
      <c r="L90" s="38"/>
    </row>
    <row r="91" spans="1:20" x14ac:dyDescent="0.45">
      <c r="A91" t="s">
        <v>60</v>
      </c>
      <c r="D91" s="3"/>
      <c r="E91" s="106"/>
      <c r="F91" s="106"/>
      <c r="G91" s="106"/>
      <c r="H91" s="106"/>
      <c r="I91" s="106"/>
      <c r="J91" s="106"/>
      <c r="K91" s="38">
        <f t="shared" si="24"/>
        <v>0</v>
      </c>
      <c r="L91" s="38"/>
    </row>
    <row r="92" spans="1:20" x14ac:dyDescent="0.45">
      <c r="A92" t="s">
        <v>60</v>
      </c>
      <c r="D92" s="3"/>
      <c r="E92" s="106"/>
      <c r="F92" s="106"/>
      <c r="G92" s="106"/>
      <c r="H92" s="106"/>
      <c r="I92" s="106"/>
      <c r="J92" s="106"/>
      <c r="K92" s="38">
        <f t="shared" si="24"/>
        <v>0</v>
      </c>
      <c r="L92" s="38"/>
    </row>
    <row r="93" spans="1:20" x14ac:dyDescent="0.45">
      <c r="A93" t="s">
        <v>61</v>
      </c>
      <c r="D93" s="3"/>
      <c r="E93" s="106"/>
      <c r="F93" s="106"/>
      <c r="G93" s="106"/>
      <c r="H93" s="106"/>
      <c r="I93" s="106"/>
      <c r="J93" s="106"/>
      <c r="K93" s="38">
        <f t="shared" si="24"/>
        <v>0</v>
      </c>
      <c r="L93" s="38"/>
    </row>
    <row r="94" spans="1:20" x14ac:dyDescent="0.45">
      <c r="A94" t="s">
        <v>62</v>
      </c>
      <c r="D94" s="3"/>
      <c r="E94" s="106"/>
      <c r="F94" s="106"/>
      <c r="G94" s="106"/>
      <c r="H94" s="106"/>
      <c r="I94" s="106"/>
      <c r="J94" s="106"/>
      <c r="K94" s="38">
        <f>SUM(E94:J94)</f>
        <v>0</v>
      </c>
      <c r="L94" s="38"/>
    </row>
    <row r="95" spans="1:20" x14ac:dyDescent="0.45">
      <c r="A95" t="s">
        <v>63</v>
      </c>
      <c r="D95" s="3"/>
      <c r="E95" s="106"/>
      <c r="F95" s="106"/>
      <c r="G95" s="106"/>
      <c r="H95" s="106"/>
      <c r="I95" s="106"/>
      <c r="J95" s="106"/>
      <c r="K95" s="38">
        <f t="shared" si="24"/>
        <v>0</v>
      </c>
      <c r="L95" s="38"/>
    </row>
    <row r="96" spans="1:20" x14ac:dyDescent="0.45">
      <c r="A96" t="s">
        <v>64</v>
      </c>
      <c r="D96" s="3"/>
      <c r="E96" s="106"/>
      <c r="F96" s="106"/>
      <c r="G96" s="106"/>
      <c r="H96" s="106"/>
      <c r="I96" s="106"/>
      <c r="J96" s="106"/>
      <c r="K96" s="38">
        <f t="shared" si="24"/>
        <v>0</v>
      </c>
      <c r="L96" s="38"/>
    </row>
    <row r="97" spans="1:20" x14ac:dyDescent="0.45">
      <c r="A97" t="s">
        <v>65</v>
      </c>
      <c r="D97" s="3"/>
      <c r="E97" s="106"/>
      <c r="F97" s="106"/>
      <c r="G97" s="106"/>
      <c r="H97" s="106"/>
      <c r="I97" s="106"/>
      <c r="J97" s="106"/>
      <c r="K97" s="38">
        <f>SUM(E97:J97)</f>
        <v>0</v>
      </c>
      <c r="L97" s="38"/>
    </row>
    <row r="98" spans="1:20" ht="14.65" thickBot="1" x14ac:dyDescent="0.5">
      <c r="A98" t="s">
        <v>66</v>
      </c>
      <c r="D98" s="42"/>
      <c r="E98" s="106"/>
      <c r="F98" s="106"/>
      <c r="G98" s="106"/>
      <c r="H98" s="106"/>
      <c r="I98" s="106"/>
      <c r="J98" s="106"/>
      <c r="K98" s="38">
        <f t="shared" si="24"/>
        <v>0</v>
      </c>
      <c r="L98" s="38"/>
    </row>
    <row r="99" spans="1:20" ht="14.65" thickBot="1" x14ac:dyDescent="0.5">
      <c r="A99" s="34" t="s">
        <v>67</v>
      </c>
      <c r="B99" s="32"/>
      <c r="C99" s="32"/>
      <c r="D99" s="32"/>
      <c r="E99" s="33">
        <f>SUM(E88:E98)</f>
        <v>0</v>
      </c>
      <c r="F99" s="33">
        <f t="shared" ref="F99:J99" si="25">SUM(F88:F98)</f>
        <v>0</v>
      </c>
      <c r="G99" s="33">
        <f t="shared" si="25"/>
        <v>0</v>
      </c>
      <c r="H99" s="33">
        <f t="shared" si="25"/>
        <v>0</v>
      </c>
      <c r="I99" s="33">
        <f t="shared" si="25"/>
        <v>0</v>
      </c>
      <c r="J99" s="33">
        <f t="shared" si="25"/>
        <v>0</v>
      </c>
      <c r="K99" s="35">
        <f>SUM(E99:J99)</f>
        <v>0</v>
      </c>
      <c r="L99" s="64"/>
      <c r="M99" s="63">
        <f>SUM(K88:K98)</f>
        <v>0</v>
      </c>
    </row>
    <row r="100" spans="1:20" x14ac:dyDescent="0.45">
      <c r="A100" s="45" t="s">
        <v>68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S100" s="181"/>
      <c r="T100" s="181"/>
    </row>
    <row r="101" spans="1:20" x14ac:dyDescent="0.45">
      <c r="A101" s="47" t="s">
        <v>69</v>
      </c>
      <c r="B101" s="1"/>
      <c r="C101" s="1"/>
      <c r="D101" s="48" t="s">
        <v>74</v>
      </c>
      <c r="E101" s="115"/>
      <c r="F101" s="116"/>
      <c r="G101" s="116"/>
      <c r="H101" s="116"/>
      <c r="I101" s="116"/>
      <c r="J101" s="116"/>
      <c r="K101" s="54">
        <f t="shared" ref="K101:K111" si="26">SUM(E101:J101)</f>
        <v>0</v>
      </c>
      <c r="L101" s="38"/>
    </row>
    <row r="102" spans="1:20" x14ac:dyDescent="0.45">
      <c r="A102" s="121" t="s">
        <v>102</v>
      </c>
      <c r="B102" s="4"/>
      <c r="C102" s="4"/>
      <c r="D102" s="51" t="s">
        <v>75</v>
      </c>
      <c r="E102" s="117"/>
      <c r="F102" s="118"/>
      <c r="G102" s="118"/>
      <c r="H102" s="118"/>
      <c r="I102" s="118"/>
      <c r="J102" s="118"/>
      <c r="K102" s="56">
        <f t="shared" si="26"/>
        <v>0</v>
      </c>
      <c r="L102" s="38"/>
    </row>
    <row r="103" spans="1:20" x14ac:dyDescent="0.45">
      <c r="A103" s="47" t="s">
        <v>70</v>
      </c>
      <c r="B103" s="1"/>
      <c r="C103" s="1"/>
      <c r="D103" s="48" t="s">
        <v>74</v>
      </c>
      <c r="E103" s="115"/>
      <c r="F103" s="116"/>
      <c r="G103" s="116"/>
      <c r="H103" s="116"/>
      <c r="I103" s="116"/>
      <c r="J103" s="116"/>
      <c r="K103" s="54">
        <f t="shared" si="26"/>
        <v>0</v>
      </c>
      <c r="L103" s="38"/>
    </row>
    <row r="104" spans="1:20" x14ac:dyDescent="0.45">
      <c r="A104" s="121" t="s">
        <v>102</v>
      </c>
      <c r="B104" s="4"/>
      <c r="C104" s="4"/>
      <c r="D104" s="51" t="s">
        <v>75</v>
      </c>
      <c r="E104" s="117"/>
      <c r="F104" s="118"/>
      <c r="G104" s="118"/>
      <c r="H104" s="118"/>
      <c r="I104" s="118"/>
      <c r="J104" s="118"/>
      <c r="K104" s="56">
        <f t="shared" si="26"/>
        <v>0</v>
      </c>
      <c r="L104" s="38"/>
    </row>
    <row r="105" spans="1:20" x14ac:dyDescent="0.45">
      <c r="A105" s="47" t="s">
        <v>71</v>
      </c>
      <c r="B105" s="1"/>
      <c r="C105" s="1"/>
      <c r="D105" s="48" t="s">
        <v>74</v>
      </c>
      <c r="E105" s="115"/>
      <c r="F105" s="116"/>
      <c r="G105" s="116"/>
      <c r="H105" s="116"/>
      <c r="I105" s="116"/>
      <c r="J105" s="116"/>
      <c r="K105" s="54">
        <f t="shared" si="26"/>
        <v>0</v>
      </c>
      <c r="L105" s="38"/>
    </row>
    <row r="106" spans="1:20" ht="14.65" thickBot="1" x14ac:dyDescent="0.5">
      <c r="A106" s="121" t="s">
        <v>102</v>
      </c>
      <c r="B106" s="4"/>
      <c r="C106" s="4"/>
      <c r="D106" s="51" t="s">
        <v>75</v>
      </c>
      <c r="E106" s="117"/>
      <c r="F106" s="118"/>
      <c r="G106" s="118"/>
      <c r="H106" s="118"/>
      <c r="I106" s="118"/>
      <c r="J106" s="118"/>
      <c r="K106" s="56">
        <f t="shared" si="26"/>
        <v>0</v>
      </c>
      <c r="L106" s="38"/>
    </row>
    <row r="107" spans="1:20" hidden="1" x14ac:dyDescent="0.45">
      <c r="A107" s="47" t="s">
        <v>72</v>
      </c>
      <c r="B107" s="1"/>
      <c r="C107" s="1"/>
      <c r="D107" s="48" t="s">
        <v>74</v>
      </c>
      <c r="E107" s="115"/>
      <c r="F107" s="116"/>
      <c r="G107" s="116"/>
      <c r="H107" s="116"/>
      <c r="I107" s="116"/>
      <c r="J107" s="116"/>
      <c r="K107" s="54">
        <f t="shared" si="26"/>
        <v>0</v>
      </c>
      <c r="L107" s="38"/>
    </row>
    <row r="108" spans="1:20" hidden="1" x14ac:dyDescent="0.45">
      <c r="A108" s="121" t="s">
        <v>102</v>
      </c>
      <c r="B108" s="4"/>
      <c r="C108" s="4"/>
      <c r="D108" s="51" t="s">
        <v>75</v>
      </c>
      <c r="E108" s="117"/>
      <c r="F108" s="118"/>
      <c r="G108" s="118"/>
      <c r="H108" s="118"/>
      <c r="I108" s="118"/>
      <c r="J108" s="118"/>
      <c r="K108" s="56">
        <f t="shared" si="26"/>
        <v>0</v>
      </c>
      <c r="L108" s="38"/>
    </row>
    <row r="109" spans="1:20" hidden="1" x14ac:dyDescent="0.45">
      <c r="A109" s="47" t="s">
        <v>73</v>
      </c>
      <c r="B109" s="1"/>
      <c r="C109" s="1"/>
      <c r="D109" s="48" t="s">
        <v>74</v>
      </c>
      <c r="E109" s="115"/>
      <c r="F109" s="116"/>
      <c r="G109" s="116"/>
      <c r="H109" s="116"/>
      <c r="I109" s="116"/>
      <c r="J109" s="116"/>
      <c r="K109" s="54">
        <f t="shared" si="26"/>
        <v>0</v>
      </c>
      <c r="L109" s="38"/>
    </row>
    <row r="110" spans="1:20" ht="14.65" hidden="1" thickBot="1" x14ac:dyDescent="0.5">
      <c r="A110" s="121" t="s">
        <v>102</v>
      </c>
      <c r="B110" s="4"/>
      <c r="C110" s="4"/>
      <c r="D110" s="51" t="s">
        <v>75</v>
      </c>
      <c r="E110" s="117"/>
      <c r="F110" s="118"/>
      <c r="G110" s="118"/>
      <c r="H110" s="118"/>
      <c r="I110" s="118"/>
      <c r="J110" s="118"/>
      <c r="K110" s="56">
        <f t="shared" si="26"/>
        <v>0</v>
      </c>
      <c r="L110" s="38"/>
    </row>
    <row r="111" spans="1:20" ht="14.65" thickBot="1" x14ac:dyDescent="0.5">
      <c r="A111" s="84" t="s">
        <v>76</v>
      </c>
      <c r="B111" s="85"/>
      <c r="C111" s="85"/>
      <c r="D111" s="85"/>
      <c r="E111" s="86">
        <f t="shared" ref="E111:J111" si="27">SUM(E100:E110)</f>
        <v>0</v>
      </c>
      <c r="F111" s="86">
        <f t="shared" si="27"/>
        <v>0</v>
      </c>
      <c r="G111" s="86">
        <f t="shared" si="27"/>
        <v>0</v>
      </c>
      <c r="H111" s="86">
        <f t="shared" si="27"/>
        <v>0</v>
      </c>
      <c r="I111" s="86">
        <f t="shared" si="27"/>
        <v>0</v>
      </c>
      <c r="J111" s="86">
        <f t="shared" si="27"/>
        <v>0</v>
      </c>
      <c r="K111" s="87">
        <f t="shared" si="26"/>
        <v>0</v>
      </c>
      <c r="L111" s="91"/>
      <c r="M111" s="63">
        <f>SUM(K101:K110)</f>
        <v>0</v>
      </c>
    </row>
    <row r="112" spans="1:20" ht="14.65" thickBot="1" x14ac:dyDescent="0.5">
      <c r="N112" s="197" t="s">
        <v>77</v>
      </c>
      <c r="O112" s="197"/>
      <c r="P112" s="197"/>
      <c r="Q112" s="197"/>
      <c r="R112" s="197"/>
      <c r="S112" s="197"/>
      <c r="T112" s="99"/>
    </row>
    <row r="113" spans="1:25" ht="14.65" thickBot="1" x14ac:dyDescent="0.5">
      <c r="A113" s="100" t="s">
        <v>78</v>
      </c>
      <c r="B113" s="101"/>
      <c r="C113" s="101"/>
      <c r="D113" s="101"/>
      <c r="E113" s="102">
        <f>ROUND(IF(M$31=0, 0, N$113*M$31)+IF(M$32=0, 0, N$113*M$32)+IF(M$33=0, 0, N$113*M$33)+IF(M$34=0, 0, N$113*M$34),0)</f>
        <v>0</v>
      </c>
      <c r="F113" s="102">
        <f t="shared" ref="F113:I113" si="28">ROUND(IF(N$31=0, 0, O$113*N$31)+IF(N$32=0, 0, O$113*N$32)+IF(N$33=0, 0, O$113*N$33)+IF(N$34=0, 0, O$113*N$34),0)</f>
        <v>0</v>
      </c>
      <c r="G113" s="102">
        <f t="shared" si="28"/>
        <v>0</v>
      </c>
      <c r="H113" s="102">
        <f t="shared" si="28"/>
        <v>0</v>
      </c>
      <c r="I113" s="102">
        <f t="shared" si="28"/>
        <v>0</v>
      </c>
      <c r="J113" s="102">
        <f>ROUND(IF(R$31=0, 0, S$113*R$31)+IF(R$32=0, 0, S$113*R$32)+IF(R$33=0, 0, S$113*R$33)+IF(R$34=0, 0, S$113*R$34),0)</f>
        <v>0</v>
      </c>
      <c r="K113" s="103">
        <f>SUM(E113:J113)</f>
        <v>0</v>
      </c>
      <c r="L113" s="104"/>
      <c r="N113" s="58">
        <f>ROUND(((4482*3)+(746.26*3)+(2988+278.3))*1.045,0)</f>
        <v>19804</v>
      </c>
      <c r="O113" s="59">
        <f>ROUND(N113*1.045,0)</f>
        <v>20695</v>
      </c>
      <c r="P113" s="59">
        <f>ROUND(O113*1.045,0)</f>
        <v>21626</v>
      </c>
      <c r="Q113" s="59">
        <f>ROUND(P113*1.045,0)</f>
        <v>22599</v>
      </c>
      <c r="R113" s="59">
        <f>ROUND(Q113*1.045,0)</f>
        <v>23616</v>
      </c>
      <c r="S113" s="59">
        <f>ROUND(R113*1.045,0)</f>
        <v>24679</v>
      </c>
      <c r="T113" s="59" t="s">
        <v>186</v>
      </c>
    </row>
    <row r="114" spans="1:25" ht="14.65" thickBot="1" x14ac:dyDescent="0.5">
      <c r="N114" s="58">
        <f>ROUND(((5190*3)+(746.26*3)+(3342+278.3))*1.045,0)</f>
        <v>22393</v>
      </c>
      <c r="O114" s="59">
        <f>ROUND(N114*1.045,0)</f>
        <v>23401</v>
      </c>
      <c r="P114" s="59">
        <f>ROUND(O114*1.045,0)</f>
        <v>24454</v>
      </c>
      <c r="Q114" s="59">
        <f>ROUND(P114*1.045,0)</f>
        <v>25554</v>
      </c>
      <c r="R114" s="59">
        <f>ROUND(Q114*1.045,0)</f>
        <v>26704</v>
      </c>
      <c r="S114" s="59">
        <f>ROUND(R114*1.045,0)</f>
        <v>27906</v>
      </c>
      <c r="T114" s="59" t="s">
        <v>185</v>
      </c>
    </row>
    <row r="115" spans="1:25" ht="16.149999999999999" hidden="1" thickBot="1" x14ac:dyDescent="0.55000000000000004">
      <c r="A115" s="36" t="s">
        <v>117</v>
      </c>
      <c r="B115" s="61"/>
      <c r="C115" s="61"/>
      <c r="D115" s="61"/>
      <c r="E115" s="62">
        <f>E39+E63+E72+E85+E99+E113</f>
        <v>0</v>
      </c>
      <c r="F115" s="62">
        <f t="shared" ref="F115:I115" si="29">F39+F63+F72+F85+F99+F113</f>
        <v>0</v>
      </c>
      <c r="G115" s="62">
        <f t="shared" si="29"/>
        <v>0</v>
      </c>
      <c r="H115" s="62">
        <f t="shared" si="29"/>
        <v>0</v>
      </c>
      <c r="I115" s="62">
        <f t="shared" si="29"/>
        <v>0</v>
      </c>
      <c r="J115" s="62"/>
      <c r="K115" s="60">
        <f>SUM(E115:I115)</f>
        <v>0</v>
      </c>
      <c r="L115" s="38"/>
      <c r="M115" s="63">
        <f>K39+K63+K72+K85+K99+K113</f>
        <v>0</v>
      </c>
    </row>
    <row r="116" spans="1:25" ht="14.65" hidden="1" thickBot="1" x14ac:dyDescent="0.5"/>
    <row r="117" spans="1:25" ht="16.149999999999999" thickBot="1" x14ac:dyDescent="0.55000000000000004">
      <c r="A117" s="36" t="s">
        <v>79</v>
      </c>
      <c r="B117" s="61"/>
      <c r="C117" s="61"/>
      <c r="D117" s="61"/>
      <c r="E117" s="62">
        <f t="shared" ref="E117:J117" si="30">ROUND(E39+E63+E72+E79+E85+E99+E111+E113,0)</f>
        <v>0</v>
      </c>
      <c r="F117" s="62">
        <f t="shared" si="30"/>
        <v>0</v>
      </c>
      <c r="G117" s="62">
        <f t="shared" si="30"/>
        <v>0</v>
      </c>
      <c r="H117" s="62">
        <f t="shared" si="30"/>
        <v>0</v>
      </c>
      <c r="I117" s="62">
        <f t="shared" si="30"/>
        <v>0</v>
      </c>
      <c r="J117" s="62">
        <f t="shared" si="30"/>
        <v>0</v>
      </c>
      <c r="K117" s="60">
        <f>ROUND(SUM(E117:J117),0)</f>
        <v>0</v>
      </c>
      <c r="L117" s="38"/>
      <c r="M117" s="63">
        <f>ROUND(K39+K63+K72+K79+K85+K99+K111+K113,0)</f>
        <v>0</v>
      </c>
    </row>
    <row r="118" spans="1:25" ht="16.149999999999999" thickBot="1" x14ac:dyDescent="0.55000000000000004">
      <c r="A118" s="152"/>
      <c r="B118" s="152"/>
      <c r="C118" s="152"/>
      <c r="D118" s="152"/>
      <c r="E118" s="93"/>
      <c r="F118" s="93"/>
      <c r="G118" s="93"/>
      <c r="H118" s="93"/>
      <c r="I118" s="93"/>
      <c r="J118" s="93"/>
      <c r="K118" s="38"/>
      <c r="L118" s="38"/>
      <c r="M118" s="63"/>
    </row>
    <row r="119" spans="1:25" ht="16.149999999999999" hidden="1" thickBot="1" x14ac:dyDescent="0.55000000000000004">
      <c r="A119" s="36" t="s">
        <v>120</v>
      </c>
      <c r="B119" s="61"/>
      <c r="C119" s="61"/>
      <c r="D119" s="61"/>
      <c r="E119" s="62">
        <f>E117-E102-E104-E106-E108-E110</f>
        <v>0</v>
      </c>
      <c r="F119" s="62">
        <f t="shared" ref="F119:I119" si="31">F117-F102-F104-F106-F108-F110</f>
        <v>0</v>
      </c>
      <c r="G119" s="62">
        <f t="shared" si="31"/>
        <v>0</v>
      </c>
      <c r="H119" s="62">
        <f t="shared" si="31"/>
        <v>0</v>
      </c>
      <c r="I119" s="62">
        <f t="shared" si="31"/>
        <v>0</v>
      </c>
      <c r="J119" s="62"/>
      <c r="K119" s="60">
        <f>SUM(E119:I119)</f>
        <v>0</v>
      </c>
      <c r="L119" s="38"/>
      <c r="M119" s="63">
        <f>K117-K110-K108-K106-K104-K102</f>
        <v>0</v>
      </c>
    </row>
    <row r="120" spans="1:25" ht="14.65" hidden="1" thickBot="1" x14ac:dyDescent="0.5"/>
    <row r="121" spans="1:25" ht="14.65" thickBot="1" x14ac:dyDescent="0.5">
      <c r="A121" s="79" t="s">
        <v>80</v>
      </c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T121" s="185" t="s">
        <v>101</v>
      </c>
      <c r="U121" s="186"/>
      <c r="V121" s="187"/>
    </row>
    <row r="122" spans="1:25" x14ac:dyDescent="0.45">
      <c r="A122" t="s">
        <v>81</v>
      </c>
      <c r="E122" s="30">
        <f t="shared" ref="E122:K122" si="32">ROUND(E113,0)</f>
        <v>0</v>
      </c>
      <c r="F122" s="30">
        <f t="shared" si="32"/>
        <v>0</v>
      </c>
      <c r="G122" s="30">
        <f t="shared" si="32"/>
        <v>0</v>
      </c>
      <c r="H122" s="30">
        <f t="shared" si="32"/>
        <v>0</v>
      </c>
      <c r="I122" s="30">
        <f t="shared" si="32"/>
        <v>0</v>
      </c>
      <c r="J122" s="30">
        <f t="shared" si="32"/>
        <v>0</v>
      </c>
      <c r="K122" s="30">
        <f t="shared" si="32"/>
        <v>0</v>
      </c>
      <c r="L122" s="30"/>
      <c r="U122" s="120" t="s">
        <v>103</v>
      </c>
      <c r="V122" s="119">
        <f>K39+K63+K72+K79+K85+K99+K101+K103+K105+K107+K109+K113</f>
        <v>0</v>
      </c>
      <c r="W122" s="24"/>
      <c r="X122" s="24"/>
      <c r="Y122" s="24"/>
    </row>
    <row r="123" spans="1:25" x14ac:dyDescent="0.45">
      <c r="A123" t="s">
        <v>86</v>
      </c>
      <c r="E123" s="30">
        <f t="shared" ref="E123:K123" si="33">ROUND(E72,0)</f>
        <v>0</v>
      </c>
      <c r="F123" s="30">
        <f t="shared" si="33"/>
        <v>0</v>
      </c>
      <c r="G123" s="30">
        <f t="shared" si="33"/>
        <v>0</v>
      </c>
      <c r="H123" s="30">
        <f t="shared" si="33"/>
        <v>0</v>
      </c>
      <c r="I123" s="30">
        <f t="shared" si="33"/>
        <v>0</v>
      </c>
      <c r="J123" s="30">
        <f t="shared" si="33"/>
        <v>0</v>
      </c>
      <c r="K123" s="30">
        <f t="shared" si="33"/>
        <v>0</v>
      </c>
      <c r="L123" s="30"/>
      <c r="U123" s="120" t="s">
        <v>104</v>
      </c>
      <c r="V123" s="30">
        <f>K130+K110+K108+K106+K104+K102</f>
        <v>0</v>
      </c>
      <c r="W123" s="30"/>
      <c r="X123" s="30"/>
      <c r="Y123" s="30"/>
    </row>
    <row r="124" spans="1:25" x14ac:dyDescent="0.45">
      <c r="A124" t="s">
        <v>178</v>
      </c>
      <c r="E124" s="30">
        <f>ROUND(E79,0)</f>
        <v>0</v>
      </c>
      <c r="F124" s="30">
        <f t="shared" ref="F124:K124" si="34">ROUND(F79,0)</f>
        <v>0</v>
      </c>
      <c r="G124" s="30">
        <f t="shared" si="34"/>
        <v>0</v>
      </c>
      <c r="H124" s="30">
        <f t="shared" si="34"/>
        <v>0</v>
      </c>
      <c r="I124" s="30">
        <f t="shared" si="34"/>
        <v>0</v>
      </c>
      <c r="J124" s="30">
        <f t="shared" si="34"/>
        <v>0</v>
      </c>
      <c r="K124" s="30">
        <f t="shared" si="34"/>
        <v>0</v>
      </c>
      <c r="L124" s="30"/>
      <c r="U124" s="120" t="s">
        <v>106</v>
      </c>
      <c r="V124" s="30">
        <f>V122+V123</f>
        <v>0</v>
      </c>
      <c r="W124" s="30"/>
      <c r="X124" s="30"/>
      <c r="Y124" s="30"/>
    </row>
    <row r="125" spans="1:25" ht="14.65" thickBot="1" x14ac:dyDescent="0.5">
      <c r="A125" t="s">
        <v>87</v>
      </c>
      <c r="E125" s="30">
        <f>ROUND(IF(E102+E103&gt;25000,SUM(E102+E103)-25000,0)+IF(E104+E105&gt;25000,SUM(E104+E105)-25000,0)+IF(E106+E107&gt;25000,SUM(E106+E107)-25000,0)+IF(E108+E109&gt;25000,SUM(E108+E109)-25000,0)+IF(E110+E111&gt;25000,SUM(E110+E111)-25000,0),0)</f>
        <v>0</v>
      </c>
      <c r="F125" s="30">
        <f>IF(E102+E103&gt;25000,SUM(F102+F103),IF(E102+E103+F102+F103&lt;=25000,0,SUM(E102+E103+F102+F103)-25000))+IF(E105+E106&gt;25000,SUM(F104+F105),IF(E104+E105+F104+F105&lt;=25000,0,SUM(E104+E105+F104+F105)-25000))+IF(E106+E107&gt;25000,SUM(F106+F107),IF(E106+E107+F106+F107&lt;=25000,0,SUM(E106+E107+F106+F107)-25000))+IF(E108+E109&gt;25000,SUM(F108+F109),IF(E108+E109+F108+F109&lt;=25000,0,SUM(E108+E109+F108+F109)-25000))+IF(E110+E111&gt;25000,SUM(F110+F111),IF(E110+E111+F110+F111&lt;=25000,0,SUM(E110+E111+F110+F111)-25000))</f>
        <v>0</v>
      </c>
      <c r="G125" s="30">
        <f>IF(E102+E103+F102+F103&gt;25000,SUM(G102+G103),IF(E102+E103+F102+F103+G102+G103&lt;=25000,0,SUM(E102+E103+F102+F103+G102+G103)-25000))+IF(E104+E105+F105+F106&gt;25000,SUM(G104+G105),IF(E104+E105+F104+F105+G104+G105&lt;=25000,0,SUM(E104+E105+F104+F105+G104+G105)-25000))+IF(E106+E107+F106+F107&gt;25000,SUM(G106+G107),IF(E106+E107+F106+F107+G106+G107&lt;=25000,0,SUM(E106+E107+F106+F107+G106+G107)-25000))+IF(E108+E109+F108+F109&gt;25000,SUM(G108+G109),IF(E108+E109+F108+F109+G108+G109&lt;=25000,0,SUM(E108+E109+F108+F109+G108+G109)-25000))+IF(E110+E111+F110+F111&gt;25000,SUM(G110+G111),IF(E110+E111+F110+F111+G110+G111&lt;=25000,0,SUM(E110+E111+F110+F111+G110+G111)-25000))</f>
        <v>0</v>
      </c>
      <c r="H125" s="30">
        <f>IF(E102+E103+F102+F103+G102+G103&gt;25000,SUM(H102+H103),IF(E102+E103+F102+F103+G102+G103+H102+H103&lt;=25000,0,SUM(E102+E103+F102+F103+G102+G103+H102+H103)-25000))+IF(E104+E105+F104+F105+G105+G106&gt;25000,SUM(H104+H105),IF(E104+E105+F104+F105+G104+G105+H104+H105&lt;=25000,0,SUM(E104+E105+F104+F105+G104+G105+H104+H105)-25000))+IF(E106+E107+F106+F107+G106+G107&gt;25000,SUM(H106+H107),IF(E106+E107+F106+F107+G106+G107+H106+H107&lt;=25000,0,SUM(E106+E107+F106+F107+G106+G107+H106+H107)-25000))+IF(E108+E109+F108+F109+G108+G109&gt;25000,SUM(H108+H109),IF(E108+E109+F108+F109+G108+G109+H108+H109&lt;=25000,0,SUM(E108+E109+F108+F109+G108+G109+H108+H109)-25000))+IF(E110+E111+F110+F111+G110+G111&gt;25000,SUM(H110+H111),IF(E110+E111+F110+F111+G110+G111+H110+H111&lt;=25000,0,SUM(E110+E111+F110+F111+G110+G111+H110+H111)-25000))</f>
        <v>0</v>
      </c>
      <c r="I125" s="30">
        <f>IF(E102+E103+F102+F103+G102+G103+H102+H103&gt;25000,SUM(I102+I103),IF(E102+E103+F102+F103+G102+G103+H102+H103+I102+I103&lt;=25000,0,SUM(E102+E103+F102+F103+G102+G103+H102+H103+I102+I103)-25000))+IF(E104+E105+F104+F105+G104+G105+H105+H106&gt;25000,SUM(I104+I105),IF(E104+E105+F104+F105+G104+G105+H104+H105+I104+I105&lt;=25000,0,SUM(E104+E105+F104+F105+G104+G105+H104+H105+I104+I105)-25000))+IF(E106+E107+F106+F107+G106+G107+H106+H107&gt;25000,SUM(I106+I107),IF(E106+E107+F106+F107+G106+G107+H106+H107+I106+I107&lt;=25000,0,SUM(E106+E107+F106+F107+G106+G107+H106+H107+I106+I107)-25000))+IF(E108+E109+F108+F109+G108+G109+H108+H109&gt;25000,SUM(I108+I109),IF(E108+E109+F108+F109+G108+G109+H108+H109+I108+I109&lt;=25000,0,SUM(E108+E109+F108+F109+G108+G109+H108+H109+I108+I109)-25000))+IF(E110+E111+F110+F111+G110+G111+H110+H111&gt;25000,SUM(I110+I111),IF(E110+E111+F110+F111+G110+G111+H110+H111+I110+I111&lt;=25000,0,SUM(E110+E111+F110+F111+G110+G111+H110+H111+I110+I111)-25000))</f>
        <v>0</v>
      </c>
      <c r="J125" s="30">
        <f>IF(E102+E103+F102+F103+G102+G103+H102+H103+I102+I103&gt;25000,SUM(J102+J103),IF(E102+E103+F102+F103+G102+G103+H102+H103+I102+I103+J102+J103&lt;=25000,0,SUM(E102+E103+F102+F103+G102+G103+H102+H103+I102+I103+J102+J103)-25000))+IF(E104+E105+F104+F105+G104+G105+H104+H105+I105+I106&gt;25000,SUM(J104+J105),IF(E104+E105+F104+F105+G104+G105+H104+H105+I104+I105+J104+J105&lt;=25000,0,SUM(E104+E105+F104+F105+G104+G105+H104+H105+I104+I105+J104+J105)-25000))+IF(E106+E107+F106+F107+G106+G107+H106+H107+I106+I107&gt;25000,SUM(J106+J107),IF(E106+E107+F106+F107+G106+G107+H106+H107+I106+I107+J106+J107&lt;=25000,0,SUM(E106+E107+F106+F107+G106+G107+H106+H107+I106+I107+J106+J107)-25000))+IF(E108+E109+F108+F109+G108+G109+H108+H109+I108+I109&gt;25000,SUM(J108+J109),IF(E108+E109+F108+F109+G108+G109+H108+H109+I108+I109+J108+J109&lt;=25000,0,SUM(E108+E109+F108+F109+G108+G109+H108+H109+I108+I109+J108+J109)-25000))+IF(E110+E111+F110+F111+G110+G111+H110+H111+I110+I111&gt;25000,SUM(J110+J111),IF(E110+E111+F110+F111+G110+G111+H110+H111+I110+I111+J110+J111&lt;=25000,0,SUM(E110+E111+F110+F111+G110+G111+H110+H111+I110+I111+J110+J111)-25000))</f>
        <v>0</v>
      </c>
      <c r="K125" s="30">
        <f>SUM(E125:J125)</f>
        <v>0</v>
      </c>
      <c r="L125" s="30"/>
      <c r="U125" s="120" t="s">
        <v>100</v>
      </c>
      <c r="V125" s="30">
        <f>K128*0.485</f>
        <v>0</v>
      </c>
      <c r="X125" t="s">
        <v>108</v>
      </c>
    </row>
    <row r="126" spans="1:25" ht="14.65" thickBot="1" x14ac:dyDescent="0.5">
      <c r="A126" s="80" t="s">
        <v>92</v>
      </c>
      <c r="B126" s="81"/>
      <c r="C126" s="81"/>
      <c r="D126" s="81"/>
      <c r="E126" s="82">
        <f t="shared" ref="E126:J126" si="35">SUM(E122:E125)</f>
        <v>0</v>
      </c>
      <c r="F126" s="82">
        <f t="shared" si="35"/>
        <v>0</v>
      </c>
      <c r="G126" s="82">
        <f t="shared" si="35"/>
        <v>0</v>
      </c>
      <c r="H126" s="82">
        <f t="shared" si="35"/>
        <v>0</v>
      </c>
      <c r="I126" s="82">
        <f t="shared" si="35"/>
        <v>0</v>
      </c>
      <c r="J126" s="82">
        <f t="shared" si="35"/>
        <v>0</v>
      </c>
      <c r="K126" s="83">
        <f>SUM(E126:J126)</f>
        <v>0</v>
      </c>
      <c r="L126" s="92"/>
      <c r="M126" s="30">
        <f>SUM(K122:K125)</f>
        <v>0</v>
      </c>
      <c r="N126" s="120"/>
    </row>
    <row r="127" spans="1:25" ht="14.65" thickBot="1" x14ac:dyDescent="0.5"/>
    <row r="128" spans="1:25" ht="14.65" thickBot="1" x14ac:dyDescent="0.5">
      <c r="A128" s="80" t="s">
        <v>93</v>
      </c>
      <c r="B128" s="81"/>
      <c r="C128" s="81"/>
      <c r="D128" s="81"/>
      <c r="E128" s="82">
        <f t="shared" ref="E128:J128" si="36">ROUND(E117-E126,0)</f>
        <v>0</v>
      </c>
      <c r="F128" s="82">
        <f t="shared" si="36"/>
        <v>0</v>
      </c>
      <c r="G128" s="82">
        <f t="shared" si="36"/>
        <v>0</v>
      </c>
      <c r="H128" s="82">
        <f t="shared" si="36"/>
        <v>0</v>
      </c>
      <c r="I128" s="82">
        <f t="shared" si="36"/>
        <v>0</v>
      </c>
      <c r="J128" s="82">
        <f t="shared" si="36"/>
        <v>0</v>
      </c>
      <c r="K128" s="83">
        <f>ROUND(SUM(E128:J128),0)</f>
        <v>0</v>
      </c>
      <c r="L128" s="92"/>
      <c r="M128" s="63">
        <f>ROUND(K117-K126,0)</f>
        <v>0</v>
      </c>
    </row>
    <row r="129" spans="1:13" ht="14.65" thickBot="1" x14ac:dyDescent="0.5"/>
    <row r="130" spans="1:13" ht="16.149999999999999" thickBot="1" x14ac:dyDescent="0.55000000000000004">
      <c r="A130" s="36" t="s">
        <v>75</v>
      </c>
      <c r="B130" s="61"/>
      <c r="C130" s="61" t="str">
        <f>'Sponsor Budget'!C130</f>
        <v>MTDC</v>
      </c>
      <c r="D130" s="61"/>
      <c r="E130" s="96">
        <f t="shared" ref="E130:J130" si="37">ROUND(IF($C$130="TDC", E117*E11,IF($C$130="MTDC", E128*E11,IF($C$130="SWB Only",(E39+E63)*E11,IF($C$130="TFFA",(E117-E111)*E11,0)))),0)</f>
        <v>0</v>
      </c>
      <c r="F130" s="96">
        <f t="shared" si="37"/>
        <v>0</v>
      </c>
      <c r="G130" s="96">
        <f t="shared" si="37"/>
        <v>0</v>
      </c>
      <c r="H130" s="96">
        <f t="shared" si="37"/>
        <v>0</v>
      </c>
      <c r="I130" s="96">
        <f t="shared" si="37"/>
        <v>0</v>
      </c>
      <c r="J130" s="96">
        <f t="shared" si="37"/>
        <v>0</v>
      </c>
      <c r="K130" s="97">
        <f>SUM(E130:J130)</f>
        <v>0</v>
      </c>
      <c r="L130" s="93"/>
      <c r="M130" s="63">
        <f>ROUND(IF($C$130="TDC", K117*J11,IF($C$130="MTDC", K128*J11,IF($C$130="SWB Only",(K39+K63+K113)*J11,0))),0)</f>
        <v>0</v>
      </c>
    </row>
    <row r="131" spans="1:13" ht="16.149999999999999" hidden="1" thickBot="1" x14ac:dyDescent="0.55000000000000004">
      <c r="A131" s="152"/>
      <c r="B131" s="152"/>
      <c r="C131" s="152"/>
      <c r="D131" s="152"/>
      <c r="E131" s="153"/>
      <c r="F131" s="153"/>
      <c r="G131" s="153"/>
      <c r="H131" s="153"/>
      <c r="I131" s="153"/>
      <c r="J131" s="153"/>
      <c r="K131" s="153"/>
      <c r="L131" s="93"/>
      <c r="M131" s="63"/>
    </row>
    <row r="132" spans="1:13" ht="16.149999999999999" hidden="1" thickBot="1" x14ac:dyDescent="0.55000000000000004">
      <c r="A132" s="36" t="s">
        <v>121</v>
      </c>
      <c r="B132" s="61"/>
      <c r="C132" s="61"/>
      <c r="D132" s="61"/>
      <c r="E132" s="96">
        <f>E130+E110+E108+E106+E104+E102</f>
        <v>0</v>
      </c>
      <c r="F132" s="96">
        <f>F130+F110+F108+F106+F104+F102</f>
        <v>0</v>
      </c>
      <c r="G132" s="96">
        <f>G130+G110+G108+G106+G104+G102</f>
        <v>0</v>
      </c>
      <c r="H132" s="96">
        <f>H130+H110+H108+H106+H104+H102</f>
        <v>0</v>
      </c>
      <c r="I132" s="96">
        <f>I130+I110+I108+I106+I104+I102</f>
        <v>0</v>
      </c>
      <c r="J132" s="96"/>
      <c r="K132" s="97">
        <f>SUM(E132:J132)</f>
        <v>0</v>
      </c>
      <c r="L132" s="93"/>
      <c r="M132" s="63">
        <f>K130+K110+K108+K106+K104+K102</f>
        <v>0</v>
      </c>
    </row>
    <row r="133" spans="1:13" hidden="1" x14ac:dyDescent="0.45"/>
    <row r="134" spans="1:13" ht="18.399999999999999" thickBot="1" x14ac:dyDescent="0.6">
      <c r="A134" s="88" t="s">
        <v>107</v>
      </c>
      <c r="B134" s="89"/>
      <c r="C134" s="89"/>
      <c r="D134" s="89"/>
      <c r="E134" s="90">
        <f t="shared" ref="E134:J134" si="38">E117+E130</f>
        <v>0</v>
      </c>
      <c r="F134" s="90">
        <f t="shared" si="38"/>
        <v>0</v>
      </c>
      <c r="G134" s="90">
        <f t="shared" si="38"/>
        <v>0</v>
      </c>
      <c r="H134" s="90">
        <f t="shared" si="38"/>
        <v>0</v>
      </c>
      <c r="I134" s="90">
        <f t="shared" si="38"/>
        <v>0</v>
      </c>
      <c r="J134" s="90">
        <f t="shared" si="38"/>
        <v>0</v>
      </c>
      <c r="K134" s="90">
        <f>SUM(E134:J134)</f>
        <v>0</v>
      </c>
      <c r="L134" s="94"/>
      <c r="M134" s="63">
        <f>K117+K130</f>
        <v>0</v>
      </c>
    </row>
    <row r="135" spans="1:13" ht="14.65" thickTop="1" x14ac:dyDescent="0.45">
      <c r="I135" s="194" t="s">
        <v>165</v>
      </c>
      <c r="J135" s="194"/>
      <c r="K135" s="167">
        <f>'Sponsor Budget'!K134</f>
        <v>0</v>
      </c>
    </row>
    <row r="136" spans="1:13" x14ac:dyDescent="0.45">
      <c r="I136" s="195" t="s">
        <v>166</v>
      </c>
      <c r="J136" s="195"/>
      <c r="K136" s="168">
        <f>K134</f>
        <v>0</v>
      </c>
    </row>
    <row r="137" spans="1:13" x14ac:dyDescent="0.45">
      <c r="I137" s="195" t="s">
        <v>167</v>
      </c>
      <c r="J137" s="195"/>
      <c r="K137" s="168">
        <f>SUM(K135:K136)</f>
        <v>0</v>
      </c>
    </row>
    <row r="138" spans="1:13" x14ac:dyDescent="0.45">
      <c r="I138" s="196" t="s">
        <v>168</v>
      </c>
      <c r="J138" s="196"/>
      <c r="K138" s="169" t="e">
        <f>K136/K135</f>
        <v>#DIV/0!</v>
      </c>
    </row>
  </sheetData>
  <mergeCells count="36">
    <mergeCell ref="N112:S112"/>
    <mergeCell ref="T121:V121"/>
    <mergeCell ref="A62:B62"/>
    <mergeCell ref="S67:T67"/>
    <mergeCell ref="S73:T73"/>
    <mergeCell ref="S80:T80"/>
    <mergeCell ref="S86:T86"/>
    <mergeCell ref="S100:T100"/>
    <mergeCell ref="A48:B48"/>
    <mergeCell ref="A61:B61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43:B43"/>
    <mergeCell ref="A44:B44"/>
    <mergeCell ref="A45:B45"/>
    <mergeCell ref="A46:B46"/>
    <mergeCell ref="A47:B47"/>
    <mergeCell ref="L4:M4"/>
    <mergeCell ref="M16:Q16"/>
    <mergeCell ref="S16:T16"/>
    <mergeCell ref="S40:T40"/>
    <mergeCell ref="A42:B42"/>
    <mergeCell ref="I135:J135"/>
    <mergeCell ref="I136:J136"/>
    <mergeCell ref="I137:J137"/>
    <mergeCell ref="I138:J138"/>
    <mergeCell ref="A49:B49"/>
  </mergeCells>
  <conditionalFormatting sqref="V123">
    <cfRule type="expression" dxfId="1" priority="1">
      <formula>"$P$115&gt;$P$117"</formula>
    </cfRule>
  </conditionalFormatting>
  <dataValidations count="3">
    <dataValidation type="list" allowBlank="1" showInputMessage="1" showErrorMessage="1" sqref="B18:B34" xr:uid="{E7A05115-BDE9-4B52-A15B-38C9D921676D}">
      <formula1>"9,12"</formula1>
    </dataValidation>
    <dataValidation type="list" allowBlank="1" showInputMessage="1" showErrorMessage="1" sqref="C130:C131" xr:uid="{5F6A5D77-E452-4901-9B30-E57FE8D5B786}">
      <formula1>"TDC, MTDC, SWB Only"</formula1>
    </dataValidation>
    <dataValidation type="list" allowBlank="1" showInputMessage="1" showErrorMessage="1" sqref="C132" xr:uid="{2A002BE9-7D19-4E55-82EB-3C992308180C}">
      <formula1>"Select, TDC, MTDC, SWB Only"</formula1>
    </dataValidation>
  </dataValidations>
  <pageMargins left="0.7" right="0.7" top="0.75" bottom="0.75" header="0.3" footer="0.3"/>
  <pageSetup orientation="portrait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CD451-0934-4724-9BB6-4B53E341CD67}">
  <dimension ref="A1:AI143"/>
  <sheetViews>
    <sheetView showZeros="0" topLeftCell="D1" zoomScale="80" zoomScaleNormal="80" workbookViewId="0">
      <pane ySplit="14" topLeftCell="A15" activePane="bottomLeft" state="frozen"/>
      <selection activeCell="J130" sqref="J130"/>
      <selection pane="bottomLeft" activeCell="AG1" sqref="AG1:AG1048576"/>
    </sheetView>
  </sheetViews>
  <sheetFormatPr defaultRowHeight="14.25" x14ac:dyDescent="0.45"/>
  <cols>
    <col min="1" max="1" width="28" customWidth="1"/>
    <col min="2" max="2" width="9.86328125" customWidth="1"/>
    <col min="3" max="3" width="11" customWidth="1"/>
    <col min="4" max="4" width="9.3984375" customWidth="1"/>
    <col min="5" max="9" width="11.265625" customWidth="1"/>
    <col min="10" max="10" width="11.265625" hidden="1" customWidth="1"/>
    <col min="11" max="11" width="11.265625" customWidth="1"/>
    <col min="12" max="12" width="5.59765625" customWidth="1"/>
    <col min="13" max="13" width="7.86328125" customWidth="1"/>
    <col min="14" max="14" width="8.73046875" customWidth="1"/>
    <col min="15" max="15" width="8.265625" customWidth="1"/>
    <col min="16" max="16" width="8.1328125" bestFit="1" customWidth="1"/>
    <col min="17" max="17" width="8.265625" customWidth="1"/>
    <col min="18" max="18" width="8.265625" hidden="1" customWidth="1"/>
    <col min="21" max="21" width="15.86328125" customWidth="1"/>
    <col min="22" max="22" width="11.73046875" bestFit="1" customWidth="1"/>
    <col min="23" max="23" width="9.1328125" customWidth="1"/>
    <col min="24" max="24" width="7.1328125" bestFit="1" customWidth="1"/>
    <col min="27" max="27" width="9.06640625" hidden="1" customWidth="1"/>
    <col min="33" max="33" width="9.06640625" hidden="1" customWidth="1"/>
  </cols>
  <sheetData>
    <row r="1" spans="1:35" x14ac:dyDescent="0.45">
      <c r="B1" s="12" t="s">
        <v>0</v>
      </c>
    </row>
    <row r="2" spans="1:35" ht="14.65" thickBot="1" x14ac:dyDescent="0.5">
      <c r="A2" s="6" t="s">
        <v>2</v>
      </c>
      <c r="B2" s="1">
        <f>'Sponsor Budget'!B2</f>
        <v>0</v>
      </c>
      <c r="C2" s="1"/>
      <c r="D2" s="7" t="s">
        <v>6</v>
      </c>
      <c r="E2" s="1">
        <f>'Sponsor Budget'!E2</f>
        <v>0</v>
      </c>
      <c r="F2" s="1"/>
      <c r="G2" s="1"/>
      <c r="H2" s="1"/>
      <c r="I2" s="1"/>
      <c r="J2" s="1"/>
      <c r="K2" s="2" t="s">
        <v>1</v>
      </c>
      <c r="L2" s="1"/>
      <c r="M2" s="2"/>
      <c r="T2" s="11"/>
      <c r="U2" t="s">
        <v>95</v>
      </c>
    </row>
    <row r="3" spans="1:35" ht="14.65" thickBot="1" x14ac:dyDescent="0.5">
      <c r="A3" s="8" t="s">
        <v>3</v>
      </c>
      <c r="B3" s="13">
        <f>'Sponsor Budget'!B3</f>
        <v>45108</v>
      </c>
      <c r="D3" s="10" t="s">
        <v>7</v>
      </c>
      <c r="E3" s="13">
        <f>'Sponsor Budget'!E3</f>
        <v>46934</v>
      </c>
      <c r="K3" s="10" t="s">
        <v>8</v>
      </c>
      <c r="L3" s="95">
        <f>ROUND((E3-B3)/30.5,0)</f>
        <v>60</v>
      </c>
      <c r="M3" s="3"/>
      <c r="T3" s="37"/>
      <c r="U3" t="s">
        <v>96</v>
      </c>
    </row>
    <row r="4" spans="1:35" ht="14.65" thickBot="1" x14ac:dyDescent="0.5">
      <c r="A4" s="8" t="s">
        <v>4</v>
      </c>
      <c r="B4">
        <f>'Sponsor Budget'!B4</f>
        <v>0</v>
      </c>
      <c r="K4" s="10" t="s">
        <v>9</v>
      </c>
      <c r="L4" s="182"/>
      <c r="M4" s="183"/>
      <c r="T4" s="45"/>
      <c r="U4" t="s">
        <v>97</v>
      </c>
    </row>
    <row r="5" spans="1:35" x14ac:dyDescent="0.45">
      <c r="A5" s="9" t="s">
        <v>5</v>
      </c>
      <c r="B5" s="4">
        <f>'Sponsor Budget'!B5</f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5"/>
    </row>
    <row r="7" spans="1:35" x14ac:dyDescent="0.45">
      <c r="A7" t="s">
        <v>10</v>
      </c>
      <c r="C7" t="s">
        <v>11</v>
      </c>
      <c r="E7">
        <v>1.03</v>
      </c>
      <c r="F7">
        <v>1.03</v>
      </c>
      <c r="G7">
        <v>1.03</v>
      </c>
      <c r="H7">
        <v>1.03</v>
      </c>
      <c r="I7">
        <v>1.03</v>
      </c>
      <c r="J7">
        <v>1.03</v>
      </c>
    </row>
    <row r="8" spans="1:35" x14ac:dyDescent="0.45">
      <c r="A8" t="s">
        <v>183</v>
      </c>
      <c r="E8">
        <v>1.04</v>
      </c>
      <c r="F8">
        <v>1.04</v>
      </c>
      <c r="G8">
        <v>1.04</v>
      </c>
      <c r="H8">
        <v>1.04</v>
      </c>
      <c r="I8">
        <v>1.04</v>
      </c>
      <c r="J8">
        <v>1.04</v>
      </c>
    </row>
    <row r="9" spans="1:35" x14ac:dyDescent="0.45">
      <c r="A9" t="s">
        <v>12</v>
      </c>
      <c r="E9">
        <v>1.02</v>
      </c>
      <c r="F9">
        <v>1.02</v>
      </c>
      <c r="G9">
        <v>1.02</v>
      </c>
      <c r="H9">
        <v>1.02</v>
      </c>
      <c r="I9">
        <v>1.02</v>
      </c>
      <c r="J9">
        <v>1.02</v>
      </c>
    </row>
    <row r="10" spans="1:35" x14ac:dyDescent="0.45">
      <c r="A10" t="s">
        <v>13</v>
      </c>
      <c r="E10">
        <v>1.08</v>
      </c>
      <c r="F10">
        <v>1.08</v>
      </c>
      <c r="G10">
        <v>1.08</v>
      </c>
      <c r="H10">
        <v>1.08</v>
      </c>
      <c r="I10">
        <v>1.08</v>
      </c>
      <c r="J10">
        <v>1.08</v>
      </c>
    </row>
    <row r="11" spans="1:35" x14ac:dyDescent="0.45">
      <c r="A11" t="s">
        <v>14</v>
      </c>
      <c r="E11" s="11">
        <f>'Sponsor Budget'!E11</f>
        <v>0.48499999999999999</v>
      </c>
      <c r="F11" s="11">
        <f>'Sponsor Budget'!F11</f>
        <v>0.48499999999999999</v>
      </c>
      <c r="G11" s="11">
        <f>'Sponsor Budget'!G11</f>
        <v>0.48499999999999999</v>
      </c>
      <c r="H11" s="11">
        <f>'Sponsor Budget'!H11</f>
        <v>0.48499999999999999</v>
      </c>
      <c r="I11" s="11">
        <f>'Sponsor Budget'!I11</f>
        <v>0.48499999999999999</v>
      </c>
      <c r="J11" s="11">
        <f>'Sponsor Budget'!J11</f>
        <v>0.48499999999999999</v>
      </c>
    </row>
    <row r="12" spans="1:35" x14ac:dyDescent="0.45">
      <c r="A12" t="s">
        <v>15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</row>
    <row r="14" spans="1:35" ht="14.65" thickBot="1" x14ac:dyDescent="0.5">
      <c r="A14" s="14" t="s">
        <v>16</v>
      </c>
      <c r="B14" s="14" t="s">
        <v>17</v>
      </c>
      <c r="C14" s="14"/>
      <c r="D14" s="14"/>
      <c r="E14" s="15" t="s">
        <v>18</v>
      </c>
      <c r="F14" s="15" t="s">
        <v>19</v>
      </c>
      <c r="G14" s="15" t="s">
        <v>20</v>
      </c>
      <c r="H14" s="15" t="s">
        <v>21</v>
      </c>
      <c r="I14" s="15" t="s">
        <v>22</v>
      </c>
      <c r="J14" s="15" t="s">
        <v>98</v>
      </c>
      <c r="K14" s="16" t="s">
        <v>23</v>
      </c>
      <c r="L14" s="19"/>
      <c r="S14" s="17"/>
    </row>
    <row r="15" spans="1:35" ht="14.65" thickTop="1" x14ac:dyDescent="0.45">
      <c r="M15" s="18" t="s">
        <v>57</v>
      </c>
      <c r="S15" s="17"/>
      <c r="T15" s="17"/>
      <c r="U15" s="17"/>
    </row>
    <row r="16" spans="1:35" x14ac:dyDescent="0.45">
      <c r="A16" s="37" t="s">
        <v>40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189" t="s">
        <v>27</v>
      </c>
      <c r="N16" s="189"/>
      <c r="O16" s="189"/>
      <c r="P16" s="189"/>
      <c r="Q16" s="189"/>
      <c r="R16" s="98"/>
      <c r="S16" s="181" t="s">
        <v>39</v>
      </c>
      <c r="T16" s="181"/>
      <c r="U16" s="178" t="s">
        <v>111</v>
      </c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80"/>
    </row>
    <row r="17" spans="1:35" x14ac:dyDescent="0.45">
      <c r="A17" s="22" t="s">
        <v>33</v>
      </c>
      <c r="B17" s="22" t="s">
        <v>24</v>
      </c>
      <c r="C17" s="22" t="s">
        <v>25</v>
      </c>
      <c r="D17" s="23" t="s">
        <v>26</v>
      </c>
      <c r="M17" s="24" t="s">
        <v>28</v>
      </c>
      <c r="N17" s="24" t="s">
        <v>29</v>
      </c>
      <c r="O17" s="24" t="s">
        <v>30</v>
      </c>
      <c r="P17" s="24" t="s">
        <v>31</v>
      </c>
      <c r="Q17" s="24" t="s">
        <v>32</v>
      </c>
      <c r="R17" s="24" t="s">
        <v>99</v>
      </c>
      <c r="S17" s="24" t="s">
        <v>37</v>
      </c>
      <c r="T17" s="24" t="s">
        <v>38</v>
      </c>
      <c r="U17" s="126" t="s">
        <v>110</v>
      </c>
      <c r="V17" s="126" t="s">
        <v>28</v>
      </c>
      <c r="W17" s="127" t="s">
        <v>29</v>
      </c>
      <c r="X17" s="127" t="s">
        <v>30</v>
      </c>
      <c r="Y17" s="127" t="s">
        <v>31</v>
      </c>
      <c r="Z17" s="127" t="s">
        <v>32</v>
      </c>
      <c r="AA17" s="128" t="s">
        <v>99</v>
      </c>
      <c r="AB17" s="127" t="s">
        <v>28</v>
      </c>
      <c r="AC17" s="127" t="s">
        <v>29</v>
      </c>
      <c r="AD17" s="127" t="s">
        <v>30</v>
      </c>
      <c r="AE17" s="127" t="s">
        <v>31</v>
      </c>
      <c r="AF17" s="127" t="s">
        <v>32</v>
      </c>
      <c r="AG17" s="128" t="s">
        <v>99</v>
      </c>
      <c r="AH17" s="127" t="s">
        <v>112</v>
      </c>
      <c r="AI17" s="128" t="s">
        <v>113</v>
      </c>
    </row>
    <row r="18" spans="1:35" ht="15.75" x14ac:dyDescent="0.5">
      <c r="A18" t="str">
        <f>'Sponsor Budget'!A18</f>
        <v>Person 1</v>
      </c>
      <c r="B18">
        <f>'Sponsor Budget'!B18</f>
        <v>0</v>
      </c>
      <c r="C18" s="21">
        <f>'Sponsor Budget'!C18</f>
        <v>0</v>
      </c>
      <c r="D18" s="43" t="b">
        <f>IF(B18=12,C18, IF(B18=9,(C18/9)*12))</f>
        <v>0</v>
      </c>
      <c r="E18" s="20">
        <f>'Sponsor Budget'!E18+'Match Budget'!E18</f>
        <v>0</v>
      </c>
      <c r="F18" s="20">
        <f>'Sponsor Budget'!F18+'Match Budget'!F18</f>
        <v>0</v>
      </c>
      <c r="G18" s="20">
        <f>'Sponsor Budget'!G18+'Match Budget'!G18</f>
        <v>0</v>
      </c>
      <c r="H18" s="20">
        <f>'Sponsor Budget'!H18+'Match Budget'!H18</f>
        <v>0</v>
      </c>
      <c r="I18" s="20">
        <f>'Sponsor Budget'!I18+'Match Budget'!I18</f>
        <v>0</v>
      </c>
      <c r="J18" s="20">
        <f>'Sponsor Budget'!J18+'Match Budget'!J18</f>
        <v>0</v>
      </c>
      <c r="K18" s="20">
        <f>'Sponsor Budget'!K18+'Match Budget'!K18</f>
        <v>0</v>
      </c>
      <c r="L18" s="20"/>
      <c r="M18" s="27">
        <f>'Sponsor Budget'!M18+'Match Budget'!M18</f>
        <v>0</v>
      </c>
      <c r="N18" s="27">
        <f>'Sponsor Budget'!N18+'Match Budget'!N18</f>
        <v>0</v>
      </c>
      <c r="O18" s="27">
        <f>'Sponsor Budget'!O18+'Match Budget'!O18</f>
        <v>0</v>
      </c>
      <c r="P18" s="27">
        <f>'Sponsor Budget'!P18+'Match Budget'!P18</f>
        <v>0</v>
      </c>
      <c r="Q18" s="27">
        <f>'Sponsor Budget'!Q18+'Match Budget'!Q18</f>
        <v>0</v>
      </c>
      <c r="R18" s="27">
        <v>0</v>
      </c>
      <c r="S18" s="28">
        <f>SUM(M18:R18)*12</f>
        <v>0</v>
      </c>
      <c r="T18" s="29">
        <f>SUM(M18:R18)/($L$3/12)</f>
        <v>0</v>
      </c>
      <c r="U18" s="129">
        <f>(D18*$E$7)/12</f>
        <v>0</v>
      </c>
      <c r="V18" s="125">
        <f>U18/(2080/12)</f>
        <v>0</v>
      </c>
      <c r="W18" s="123">
        <f>V18*$F$7</f>
        <v>0</v>
      </c>
      <c r="X18" s="123">
        <f>W18*$G$7</f>
        <v>0</v>
      </c>
      <c r="Y18" s="123">
        <f>X18*$H$7</f>
        <v>0</v>
      </c>
      <c r="Z18" s="123">
        <f>Y18*$I$7</f>
        <v>0</v>
      </c>
      <c r="AA18" s="124">
        <f>Z18*$J$7</f>
        <v>0</v>
      </c>
      <c r="AB18" s="20">
        <f>(M18*12)*(2080/12)</f>
        <v>0</v>
      </c>
      <c r="AC18" s="20">
        <f t="shared" ref="AC18:AG18" si="0">(N18*12)*(2080/12)</f>
        <v>0</v>
      </c>
      <c r="AD18" s="20">
        <f t="shared" si="0"/>
        <v>0</v>
      </c>
      <c r="AE18" s="20">
        <f t="shared" si="0"/>
        <v>0</v>
      </c>
      <c r="AF18" s="20">
        <f t="shared" si="0"/>
        <v>0</v>
      </c>
      <c r="AG18" s="39">
        <f t="shared" si="0"/>
        <v>0</v>
      </c>
      <c r="AH18" s="30">
        <f>SUM(AB18:AG18)</f>
        <v>0</v>
      </c>
      <c r="AI18" s="131">
        <f>(V18*AB18)+(W18*AC18)+(X18*AD18)+(Y18*AE18)+(Z18*AF18)+(AA18*AG18)</f>
        <v>0</v>
      </c>
    </row>
    <row r="19" spans="1:35" ht="15.75" x14ac:dyDescent="0.5">
      <c r="A19" t="str">
        <f>'Sponsor Budget'!A19</f>
        <v>Person 2</v>
      </c>
      <c r="B19">
        <f>'Sponsor Budget'!B19</f>
        <v>0</v>
      </c>
      <c r="C19" s="21">
        <f>'Sponsor Budget'!C19</f>
        <v>0</v>
      </c>
      <c r="D19" s="39" t="b">
        <f t="shared" ref="D19:D28" si="1">IF(B19=12,C19, IF(B19=9,(C19/9)*12))</f>
        <v>0</v>
      </c>
      <c r="E19" s="20">
        <f>'Sponsor Budget'!E19+'Match Budget'!E19</f>
        <v>0</v>
      </c>
      <c r="F19" s="20">
        <f>'Sponsor Budget'!F19+'Match Budget'!F19</f>
        <v>0</v>
      </c>
      <c r="G19" s="20">
        <f>'Sponsor Budget'!G19+'Match Budget'!G19</f>
        <v>0</v>
      </c>
      <c r="H19" s="20">
        <f>'Sponsor Budget'!H19+'Match Budget'!H19</f>
        <v>0</v>
      </c>
      <c r="I19" s="20">
        <f>'Sponsor Budget'!I19+'Match Budget'!I19</f>
        <v>0</v>
      </c>
      <c r="J19" s="20">
        <f>'Sponsor Budget'!J19+'Match Budget'!J19</f>
        <v>0</v>
      </c>
      <c r="K19" s="20">
        <f>'Sponsor Budget'!K19+'Match Budget'!K19</f>
        <v>0</v>
      </c>
      <c r="L19" s="20"/>
      <c r="M19" s="27">
        <f>'Sponsor Budget'!M19+'Match Budget'!M19</f>
        <v>0</v>
      </c>
      <c r="N19" s="27">
        <f>'Sponsor Budget'!N19+'Match Budget'!N19</f>
        <v>0</v>
      </c>
      <c r="O19" s="27">
        <f>'Sponsor Budget'!O19+'Match Budget'!O19</f>
        <v>0</v>
      </c>
      <c r="P19" s="27">
        <f>'Sponsor Budget'!P19+'Match Budget'!P19</f>
        <v>0</v>
      </c>
      <c r="Q19" s="27">
        <f>'Sponsor Budget'!Q19+'Match Budget'!Q19</f>
        <v>0</v>
      </c>
      <c r="R19" s="27">
        <v>0</v>
      </c>
      <c r="S19" s="28">
        <f t="shared" ref="S19:S36" si="2">SUM(M19:R19)*12</f>
        <v>0</v>
      </c>
      <c r="T19" s="29">
        <f t="shared" ref="T19:T25" si="3">SUM(M19:R19)/($L$3/12)</f>
        <v>0</v>
      </c>
      <c r="U19" s="130">
        <f t="shared" ref="U19:U30" si="4">(D19*$E$7)/12</f>
        <v>0</v>
      </c>
      <c r="V19" s="125">
        <f t="shared" ref="V19:V30" si="5">U19/(2080/12)</f>
        <v>0</v>
      </c>
      <c r="W19" s="123">
        <f t="shared" ref="W19:W30" si="6">V19*$F$7</f>
        <v>0</v>
      </c>
      <c r="X19" s="123">
        <f t="shared" ref="X19:X30" si="7">W19*$G$7</f>
        <v>0</v>
      </c>
      <c r="Y19" s="123">
        <f t="shared" ref="Y19:Y30" si="8">X19*$H$7</f>
        <v>0</v>
      </c>
      <c r="Z19" s="123">
        <f t="shared" ref="Z19:Z30" si="9">Y19*$I$7</f>
        <v>0</v>
      </c>
      <c r="AA19" s="124">
        <f t="shared" ref="AA19:AA30" si="10">Z19*$J$7</f>
        <v>0</v>
      </c>
      <c r="AB19" s="20">
        <f t="shared" ref="AB19:AB30" si="11">(M19*12)*(2080/12)</f>
        <v>0</v>
      </c>
      <c r="AC19" s="20">
        <f t="shared" ref="AC19:AC30" si="12">(N19*12)*(2080/12)</f>
        <v>0</v>
      </c>
      <c r="AD19" s="20">
        <f t="shared" ref="AD19:AD30" si="13">(O19*12)*(2080/12)</f>
        <v>0</v>
      </c>
      <c r="AE19" s="20">
        <f t="shared" ref="AE19:AE30" si="14">(P19*12)*(2080/12)</f>
        <v>0</v>
      </c>
      <c r="AF19" s="20">
        <f t="shared" ref="AF19:AF30" si="15">(Q19*12)*(2080/12)</f>
        <v>0</v>
      </c>
      <c r="AG19" s="39">
        <f t="shared" ref="AG19:AG30" si="16">(R19*12)*(2080/12)</f>
        <v>0</v>
      </c>
      <c r="AH19" s="30">
        <f t="shared" ref="AH19:AH30" si="17">SUM(AB19:AG19)</f>
        <v>0</v>
      </c>
      <c r="AI19" s="132">
        <f t="shared" ref="AI19:AI30" si="18">(V19*AB19)+(W19*AC19)+(X19*AD19)+(Y19*AE19)+(Z19*AF19)+(AA19*AG19)</f>
        <v>0</v>
      </c>
    </row>
    <row r="20" spans="1:35" ht="15.75" x14ac:dyDescent="0.5">
      <c r="A20" t="str">
        <f>'Sponsor Budget'!A20</f>
        <v>Person 3</v>
      </c>
      <c r="B20">
        <f>'Sponsor Budget'!B20</f>
        <v>0</v>
      </c>
      <c r="C20" s="21">
        <f>'Sponsor Budget'!C20</f>
        <v>0</v>
      </c>
      <c r="D20" s="40" t="b">
        <f t="shared" si="1"/>
        <v>0</v>
      </c>
      <c r="E20" s="41">
        <f>'Sponsor Budget'!E20+'Match Budget'!E20</f>
        <v>0</v>
      </c>
      <c r="F20" s="20">
        <f>'Sponsor Budget'!F20+'Match Budget'!F20</f>
        <v>0</v>
      </c>
      <c r="G20" s="20">
        <f>'Sponsor Budget'!G20+'Match Budget'!G20</f>
        <v>0</v>
      </c>
      <c r="H20" s="20">
        <f>'Sponsor Budget'!H20+'Match Budget'!H20</f>
        <v>0</v>
      </c>
      <c r="I20" s="20">
        <f>'Sponsor Budget'!I20+'Match Budget'!I20</f>
        <v>0</v>
      </c>
      <c r="J20" s="20">
        <f>'Sponsor Budget'!J20+'Match Budget'!J20</f>
        <v>0</v>
      </c>
      <c r="K20" s="20">
        <f>'Sponsor Budget'!K20+'Match Budget'!K20</f>
        <v>0</v>
      </c>
      <c r="L20" s="20"/>
      <c r="M20" s="27">
        <f>'Sponsor Budget'!M20+'Match Budget'!M20</f>
        <v>0</v>
      </c>
      <c r="N20" s="27">
        <f>'Sponsor Budget'!N20+'Match Budget'!N20</f>
        <v>0</v>
      </c>
      <c r="O20" s="27">
        <f>'Sponsor Budget'!O20+'Match Budget'!O20</f>
        <v>0</v>
      </c>
      <c r="P20" s="27">
        <f>'Sponsor Budget'!P20+'Match Budget'!P20</f>
        <v>0</v>
      </c>
      <c r="Q20" s="27">
        <f>'Sponsor Budget'!Q20+'Match Budget'!Q20</f>
        <v>0</v>
      </c>
      <c r="R20" s="27">
        <v>0</v>
      </c>
      <c r="S20" s="28">
        <f t="shared" si="2"/>
        <v>0</v>
      </c>
      <c r="T20" s="29">
        <f t="shared" si="3"/>
        <v>0</v>
      </c>
      <c r="U20" s="130">
        <f t="shared" si="4"/>
        <v>0</v>
      </c>
      <c r="V20" s="125">
        <f t="shared" si="5"/>
        <v>0</v>
      </c>
      <c r="W20" s="123">
        <f t="shared" si="6"/>
        <v>0</v>
      </c>
      <c r="X20" s="123">
        <f t="shared" si="7"/>
        <v>0</v>
      </c>
      <c r="Y20" s="123">
        <f t="shared" si="8"/>
        <v>0</v>
      </c>
      <c r="Z20" s="123">
        <f t="shared" si="9"/>
        <v>0</v>
      </c>
      <c r="AA20" s="124">
        <f t="shared" si="10"/>
        <v>0</v>
      </c>
      <c r="AB20" s="20">
        <f t="shared" si="11"/>
        <v>0</v>
      </c>
      <c r="AC20" s="20">
        <f t="shared" si="12"/>
        <v>0</v>
      </c>
      <c r="AD20" s="20">
        <f t="shared" si="13"/>
        <v>0</v>
      </c>
      <c r="AE20" s="20">
        <f t="shared" si="14"/>
        <v>0</v>
      </c>
      <c r="AF20" s="20">
        <f t="shared" si="15"/>
        <v>0</v>
      </c>
      <c r="AG20" s="39">
        <f t="shared" si="16"/>
        <v>0</v>
      </c>
      <c r="AH20" s="30">
        <f t="shared" si="17"/>
        <v>0</v>
      </c>
      <c r="AI20" s="132">
        <f t="shared" si="18"/>
        <v>0</v>
      </c>
    </row>
    <row r="21" spans="1:35" ht="15.75" x14ac:dyDescent="0.5">
      <c r="A21" t="str">
        <f>'Sponsor Budget'!A21</f>
        <v>Person 4</v>
      </c>
      <c r="B21">
        <f>'Sponsor Budget'!B21</f>
        <v>0</v>
      </c>
      <c r="C21" s="21">
        <f>'Sponsor Budget'!C21</f>
        <v>0</v>
      </c>
      <c r="D21" s="39" t="b">
        <f t="shared" si="1"/>
        <v>0</v>
      </c>
      <c r="E21" s="20">
        <f>'Sponsor Budget'!E21+'Match Budget'!E21</f>
        <v>0</v>
      </c>
      <c r="F21" s="20">
        <f>'Sponsor Budget'!F21+'Match Budget'!F21</f>
        <v>0</v>
      </c>
      <c r="G21" s="20">
        <f>'Sponsor Budget'!G21+'Match Budget'!G21</f>
        <v>0</v>
      </c>
      <c r="H21" s="20">
        <f>'Sponsor Budget'!H21+'Match Budget'!H21</f>
        <v>0</v>
      </c>
      <c r="I21" s="20">
        <f>'Sponsor Budget'!I21+'Match Budget'!I21</f>
        <v>0</v>
      </c>
      <c r="J21" s="20">
        <f>'Sponsor Budget'!J21+'Match Budget'!J21</f>
        <v>0</v>
      </c>
      <c r="K21" s="20">
        <f>'Sponsor Budget'!K21+'Match Budget'!K21</f>
        <v>0</v>
      </c>
      <c r="L21" s="20"/>
      <c r="M21" s="27">
        <f>'Sponsor Budget'!M21+'Match Budget'!M21</f>
        <v>0</v>
      </c>
      <c r="N21" s="27">
        <f>'Sponsor Budget'!N21+'Match Budget'!N21</f>
        <v>0</v>
      </c>
      <c r="O21" s="27">
        <f>'Sponsor Budget'!O21+'Match Budget'!O21</f>
        <v>0</v>
      </c>
      <c r="P21" s="27">
        <f>'Sponsor Budget'!P21+'Match Budget'!P21</f>
        <v>0</v>
      </c>
      <c r="Q21" s="27">
        <f>'Sponsor Budget'!Q21+'Match Budget'!Q21</f>
        <v>0</v>
      </c>
      <c r="R21" s="27">
        <v>0</v>
      </c>
      <c r="S21" s="28">
        <f t="shared" si="2"/>
        <v>0</v>
      </c>
      <c r="T21" s="29">
        <f t="shared" si="3"/>
        <v>0</v>
      </c>
      <c r="U21" s="130">
        <f t="shared" si="4"/>
        <v>0</v>
      </c>
      <c r="V21" s="125">
        <f t="shared" si="5"/>
        <v>0</v>
      </c>
      <c r="W21" s="123">
        <f t="shared" si="6"/>
        <v>0</v>
      </c>
      <c r="X21" s="123">
        <f t="shared" si="7"/>
        <v>0</v>
      </c>
      <c r="Y21" s="123">
        <f t="shared" si="8"/>
        <v>0</v>
      </c>
      <c r="Z21" s="123">
        <f t="shared" si="9"/>
        <v>0</v>
      </c>
      <c r="AA21" s="124">
        <f t="shared" si="10"/>
        <v>0</v>
      </c>
      <c r="AB21" s="20">
        <f t="shared" si="11"/>
        <v>0</v>
      </c>
      <c r="AC21" s="20">
        <f t="shared" si="12"/>
        <v>0</v>
      </c>
      <c r="AD21" s="20">
        <f t="shared" si="13"/>
        <v>0</v>
      </c>
      <c r="AE21" s="20">
        <f t="shared" si="14"/>
        <v>0</v>
      </c>
      <c r="AF21" s="20">
        <f t="shared" si="15"/>
        <v>0</v>
      </c>
      <c r="AG21" s="39">
        <f t="shared" si="16"/>
        <v>0</v>
      </c>
      <c r="AH21" s="30">
        <f t="shared" si="17"/>
        <v>0</v>
      </c>
      <c r="AI21" s="132">
        <f t="shared" si="18"/>
        <v>0</v>
      </c>
    </row>
    <row r="22" spans="1:35" ht="15.75" x14ac:dyDescent="0.5">
      <c r="A22" t="str">
        <f>'Sponsor Budget'!A22</f>
        <v>Person 5</v>
      </c>
      <c r="B22">
        <f>'Sponsor Budget'!B22</f>
        <v>0</v>
      </c>
      <c r="C22" s="21">
        <f>'Sponsor Budget'!C22</f>
        <v>0</v>
      </c>
      <c r="D22" s="39" t="b">
        <f t="shared" si="1"/>
        <v>0</v>
      </c>
      <c r="E22" s="20">
        <f>'Sponsor Budget'!E22+'Match Budget'!E22</f>
        <v>0</v>
      </c>
      <c r="F22" s="20">
        <f>'Sponsor Budget'!F22+'Match Budget'!F22</f>
        <v>0</v>
      </c>
      <c r="G22" s="20">
        <f>'Sponsor Budget'!G22+'Match Budget'!G22</f>
        <v>0</v>
      </c>
      <c r="H22" s="20">
        <f>'Sponsor Budget'!H22+'Match Budget'!H22</f>
        <v>0</v>
      </c>
      <c r="I22" s="20">
        <f>'Sponsor Budget'!I22+'Match Budget'!I22</f>
        <v>0</v>
      </c>
      <c r="J22" s="20">
        <f>'Sponsor Budget'!J22+'Match Budget'!J22</f>
        <v>0</v>
      </c>
      <c r="K22" s="20">
        <f>'Sponsor Budget'!K22+'Match Budget'!K22</f>
        <v>0</v>
      </c>
      <c r="L22" s="20"/>
      <c r="M22" s="27">
        <f>'Sponsor Budget'!M22+'Match Budget'!M22</f>
        <v>0</v>
      </c>
      <c r="N22" s="27">
        <f>'Sponsor Budget'!N22+'Match Budget'!N22</f>
        <v>0</v>
      </c>
      <c r="O22" s="27">
        <f>'Sponsor Budget'!O22+'Match Budget'!O22</f>
        <v>0</v>
      </c>
      <c r="P22" s="27">
        <f>'Sponsor Budget'!P22+'Match Budget'!P22</f>
        <v>0</v>
      </c>
      <c r="Q22" s="27">
        <f>'Sponsor Budget'!Q22+'Match Budget'!Q22</f>
        <v>0</v>
      </c>
      <c r="R22" s="27">
        <v>0</v>
      </c>
      <c r="S22" s="28">
        <f t="shared" si="2"/>
        <v>0</v>
      </c>
      <c r="T22" s="29">
        <f t="shared" si="3"/>
        <v>0</v>
      </c>
      <c r="U22" s="130">
        <f t="shared" si="4"/>
        <v>0</v>
      </c>
      <c r="V22" s="125">
        <f t="shared" si="5"/>
        <v>0</v>
      </c>
      <c r="W22" s="123">
        <f t="shared" si="6"/>
        <v>0</v>
      </c>
      <c r="X22" s="123">
        <f t="shared" si="7"/>
        <v>0</v>
      </c>
      <c r="Y22" s="123">
        <f t="shared" si="8"/>
        <v>0</v>
      </c>
      <c r="Z22" s="123">
        <f t="shared" si="9"/>
        <v>0</v>
      </c>
      <c r="AA22" s="124">
        <f t="shared" si="10"/>
        <v>0</v>
      </c>
      <c r="AB22" s="20">
        <f t="shared" si="11"/>
        <v>0</v>
      </c>
      <c r="AC22" s="20">
        <f t="shared" si="12"/>
        <v>0</v>
      </c>
      <c r="AD22" s="20">
        <f t="shared" si="13"/>
        <v>0</v>
      </c>
      <c r="AE22" s="20">
        <f t="shared" si="14"/>
        <v>0</v>
      </c>
      <c r="AF22" s="20">
        <f t="shared" si="15"/>
        <v>0</v>
      </c>
      <c r="AG22" s="39">
        <f t="shared" si="16"/>
        <v>0</v>
      </c>
      <c r="AH22" s="30">
        <f t="shared" si="17"/>
        <v>0</v>
      </c>
      <c r="AI22" s="132">
        <f t="shared" si="18"/>
        <v>0</v>
      </c>
    </row>
    <row r="23" spans="1:35" ht="15.75" hidden="1" x14ac:dyDescent="0.5">
      <c r="A23" t="str">
        <f>'Sponsor Budget'!A23</f>
        <v>Person 6</v>
      </c>
      <c r="B23">
        <f>'Sponsor Budget'!B23</f>
        <v>0</v>
      </c>
      <c r="C23" s="21">
        <f>'Sponsor Budget'!C23</f>
        <v>0</v>
      </c>
      <c r="D23" s="39" t="b">
        <f t="shared" si="1"/>
        <v>0</v>
      </c>
      <c r="E23" s="20">
        <f>'Sponsor Budget'!E23+'Match Budget'!E23</f>
        <v>0</v>
      </c>
      <c r="F23" s="20">
        <f>'Sponsor Budget'!F23+'Match Budget'!F23</f>
        <v>0</v>
      </c>
      <c r="G23" s="20">
        <f>'Sponsor Budget'!G23+'Match Budget'!G23</f>
        <v>0</v>
      </c>
      <c r="H23" s="20">
        <f>'Sponsor Budget'!H23+'Match Budget'!H23</f>
        <v>0</v>
      </c>
      <c r="I23" s="20">
        <f>'Sponsor Budget'!I23+'Match Budget'!I23</f>
        <v>0</v>
      </c>
      <c r="J23" s="20">
        <f>'Sponsor Budget'!J23+'Match Budget'!J23</f>
        <v>0</v>
      </c>
      <c r="K23" s="20">
        <f>'Sponsor Budget'!K23+'Match Budget'!K23</f>
        <v>0</v>
      </c>
      <c r="L23" s="20"/>
      <c r="M23" s="27">
        <f>'Sponsor Budget'!M23+'Match Budget'!M23</f>
        <v>0</v>
      </c>
      <c r="N23" s="27">
        <f>'Sponsor Budget'!N23+'Match Budget'!N23</f>
        <v>0</v>
      </c>
      <c r="O23" s="27">
        <f>'Sponsor Budget'!O23+'Match Budget'!O23</f>
        <v>0</v>
      </c>
      <c r="P23" s="27">
        <f>'Sponsor Budget'!P23+'Match Budget'!P23</f>
        <v>0</v>
      </c>
      <c r="Q23" s="27">
        <f>'Sponsor Budget'!Q23+'Match Budget'!Q23</f>
        <v>0</v>
      </c>
      <c r="R23" s="27">
        <v>0</v>
      </c>
      <c r="S23" s="28">
        <f t="shared" si="2"/>
        <v>0</v>
      </c>
      <c r="T23" s="29">
        <f t="shared" si="3"/>
        <v>0</v>
      </c>
      <c r="U23" s="130">
        <f t="shared" si="4"/>
        <v>0</v>
      </c>
      <c r="V23" s="125">
        <f t="shared" si="5"/>
        <v>0</v>
      </c>
      <c r="W23" s="123">
        <f t="shared" si="6"/>
        <v>0</v>
      </c>
      <c r="X23" s="123">
        <f t="shared" si="7"/>
        <v>0</v>
      </c>
      <c r="Y23" s="123">
        <f t="shared" si="8"/>
        <v>0</v>
      </c>
      <c r="Z23" s="123">
        <f t="shared" si="9"/>
        <v>0</v>
      </c>
      <c r="AA23" s="124">
        <f t="shared" si="10"/>
        <v>0</v>
      </c>
      <c r="AB23" s="20">
        <f t="shared" si="11"/>
        <v>0</v>
      </c>
      <c r="AC23" s="20">
        <f t="shared" si="12"/>
        <v>0</v>
      </c>
      <c r="AD23" s="20">
        <f t="shared" si="13"/>
        <v>0</v>
      </c>
      <c r="AE23" s="20">
        <f t="shared" si="14"/>
        <v>0</v>
      </c>
      <c r="AF23" s="20">
        <f t="shared" si="15"/>
        <v>0</v>
      </c>
      <c r="AG23" s="39">
        <f t="shared" si="16"/>
        <v>0</v>
      </c>
      <c r="AH23" s="30">
        <f t="shared" si="17"/>
        <v>0</v>
      </c>
      <c r="AI23" s="132">
        <f t="shared" si="18"/>
        <v>0</v>
      </c>
    </row>
    <row r="24" spans="1:35" ht="15.75" hidden="1" x14ac:dyDescent="0.5">
      <c r="A24" t="str">
        <f>'Sponsor Budget'!A24</f>
        <v xml:space="preserve">Person 7 </v>
      </c>
      <c r="B24">
        <f>'Sponsor Budget'!B24</f>
        <v>0</v>
      </c>
      <c r="C24" s="21">
        <f>'Sponsor Budget'!C24</f>
        <v>0</v>
      </c>
      <c r="D24" s="39" t="b">
        <f t="shared" si="1"/>
        <v>0</v>
      </c>
      <c r="E24" s="20">
        <f>'Sponsor Budget'!E24+'Match Budget'!E24</f>
        <v>0</v>
      </c>
      <c r="F24" s="20">
        <f>'Sponsor Budget'!F24+'Match Budget'!F24</f>
        <v>0</v>
      </c>
      <c r="G24" s="20">
        <f>'Sponsor Budget'!G24+'Match Budget'!G24</f>
        <v>0</v>
      </c>
      <c r="H24" s="20">
        <f>'Sponsor Budget'!H24+'Match Budget'!H24</f>
        <v>0</v>
      </c>
      <c r="I24" s="20">
        <f>'Sponsor Budget'!I24+'Match Budget'!I24</f>
        <v>0</v>
      </c>
      <c r="J24" s="20">
        <f>'Sponsor Budget'!J24+'Match Budget'!J24</f>
        <v>0</v>
      </c>
      <c r="K24" s="20">
        <f>'Sponsor Budget'!K24+'Match Budget'!K24</f>
        <v>0</v>
      </c>
      <c r="L24" s="20"/>
      <c r="M24" s="27">
        <f>'Sponsor Budget'!M24+'Match Budget'!M24</f>
        <v>0</v>
      </c>
      <c r="N24" s="27">
        <f>'Sponsor Budget'!N24+'Match Budget'!N24</f>
        <v>0</v>
      </c>
      <c r="O24" s="27">
        <f>'Sponsor Budget'!O24+'Match Budget'!O24</f>
        <v>0</v>
      </c>
      <c r="P24" s="27">
        <f>'Sponsor Budget'!P24+'Match Budget'!P24</f>
        <v>0</v>
      </c>
      <c r="Q24" s="27">
        <f>'Sponsor Budget'!Q24+'Match Budget'!Q24</f>
        <v>0</v>
      </c>
      <c r="R24" s="27">
        <v>0</v>
      </c>
      <c r="S24" s="28">
        <f t="shared" si="2"/>
        <v>0</v>
      </c>
      <c r="T24" s="29">
        <f t="shared" si="3"/>
        <v>0</v>
      </c>
      <c r="U24" s="130">
        <f t="shared" si="4"/>
        <v>0</v>
      </c>
      <c r="V24" s="125">
        <f t="shared" si="5"/>
        <v>0</v>
      </c>
      <c r="W24" s="123">
        <f t="shared" si="6"/>
        <v>0</v>
      </c>
      <c r="X24" s="123">
        <f t="shared" si="7"/>
        <v>0</v>
      </c>
      <c r="Y24" s="123">
        <f t="shared" si="8"/>
        <v>0</v>
      </c>
      <c r="Z24" s="123">
        <f t="shared" si="9"/>
        <v>0</v>
      </c>
      <c r="AA24" s="124">
        <f t="shared" si="10"/>
        <v>0</v>
      </c>
      <c r="AB24" s="20">
        <f t="shared" si="11"/>
        <v>0</v>
      </c>
      <c r="AC24" s="20">
        <f t="shared" si="12"/>
        <v>0</v>
      </c>
      <c r="AD24" s="20">
        <f t="shared" si="13"/>
        <v>0</v>
      </c>
      <c r="AE24" s="20">
        <f t="shared" si="14"/>
        <v>0</v>
      </c>
      <c r="AF24" s="20">
        <f t="shared" si="15"/>
        <v>0</v>
      </c>
      <c r="AG24" s="39">
        <f t="shared" si="16"/>
        <v>0</v>
      </c>
      <c r="AH24" s="30">
        <f t="shared" si="17"/>
        <v>0</v>
      </c>
      <c r="AI24" s="132">
        <f t="shared" si="18"/>
        <v>0</v>
      </c>
    </row>
    <row r="25" spans="1:35" ht="15.75" hidden="1" x14ac:dyDescent="0.5">
      <c r="A25" t="str">
        <f>'Sponsor Budget'!A25</f>
        <v>Person 8</v>
      </c>
      <c r="B25">
        <f>'Sponsor Budget'!B25</f>
        <v>0</v>
      </c>
      <c r="C25" s="21">
        <f>'Sponsor Budget'!C25</f>
        <v>0</v>
      </c>
      <c r="D25" s="39" t="b">
        <f t="shared" si="1"/>
        <v>0</v>
      </c>
      <c r="E25" s="20">
        <f>'Sponsor Budget'!E25+'Match Budget'!E25</f>
        <v>0</v>
      </c>
      <c r="F25" s="20">
        <f>'Sponsor Budget'!F25+'Match Budget'!F25</f>
        <v>0</v>
      </c>
      <c r="G25" s="20">
        <f>'Sponsor Budget'!G25+'Match Budget'!G25</f>
        <v>0</v>
      </c>
      <c r="H25" s="20">
        <f>'Sponsor Budget'!H25+'Match Budget'!H25</f>
        <v>0</v>
      </c>
      <c r="I25" s="20">
        <f>'Sponsor Budget'!I25+'Match Budget'!I25</f>
        <v>0</v>
      </c>
      <c r="J25" s="20">
        <f>'Sponsor Budget'!J25+'Match Budget'!J25</f>
        <v>0</v>
      </c>
      <c r="K25" s="20">
        <f>'Sponsor Budget'!K25+'Match Budget'!K25</f>
        <v>0</v>
      </c>
      <c r="L25" s="20"/>
      <c r="M25" s="27">
        <f>'Sponsor Budget'!M25+'Match Budget'!M25</f>
        <v>0</v>
      </c>
      <c r="N25" s="27">
        <f>'Sponsor Budget'!N25+'Match Budget'!N25</f>
        <v>0</v>
      </c>
      <c r="O25" s="27">
        <f>'Sponsor Budget'!O25+'Match Budget'!O25</f>
        <v>0</v>
      </c>
      <c r="P25" s="27">
        <f>'Sponsor Budget'!P25+'Match Budget'!P25</f>
        <v>0</v>
      </c>
      <c r="Q25" s="27">
        <f>'Sponsor Budget'!Q25+'Match Budget'!Q25</f>
        <v>0</v>
      </c>
      <c r="R25" s="27">
        <v>0</v>
      </c>
      <c r="S25" s="28">
        <f t="shared" si="2"/>
        <v>0</v>
      </c>
      <c r="T25" s="29">
        <f t="shared" si="3"/>
        <v>0</v>
      </c>
      <c r="U25" s="130">
        <f t="shared" si="4"/>
        <v>0</v>
      </c>
      <c r="V25" s="125">
        <f t="shared" si="5"/>
        <v>0</v>
      </c>
      <c r="W25" s="123">
        <f t="shared" si="6"/>
        <v>0</v>
      </c>
      <c r="X25" s="123">
        <f t="shared" si="7"/>
        <v>0</v>
      </c>
      <c r="Y25" s="123">
        <f t="shared" si="8"/>
        <v>0</v>
      </c>
      <c r="Z25" s="123">
        <f t="shared" si="9"/>
        <v>0</v>
      </c>
      <c r="AA25" s="124">
        <f t="shared" si="10"/>
        <v>0</v>
      </c>
      <c r="AB25" s="20">
        <f t="shared" si="11"/>
        <v>0</v>
      </c>
      <c r="AC25" s="20">
        <f t="shared" si="12"/>
        <v>0</v>
      </c>
      <c r="AD25" s="20">
        <f t="shared" si="13"/>
        <v>0</v>
      </c>
      <c r="AE25" s="20">
        <f t="shared" si="14"/>
        <v>0</v>
      </c>
      <c r="AF25" s="20">
        <f t="shared" si="15"/>
        <v>0</v>
      </c>
      <c r="AG25" s="39">
        <f t="shared" si="16"/>
        <v>0</v>
      </c>
      <c r="AH25" s="30">
        <f t="shared" si="17"/>
        <v>0</v>
      </c>
      <c r="AI25" s="132">
        <f t="shared" si="18"/>
        <v>0</v>
      </c>
    </row>
    <row r="26" spans="1:35" ht="15.75" hidden="1" x14ac:dyDescent="0.5">
      <c r="A26" t="str">
        <f>'Sponsor Budget'!A26</f>
        <v>Person 9</v>
      </c>
      <c r="C26" s="21"/>
      <c r="D26" s="39" t="b">
        <f t="shared" si="1"/>
        <v>0</v>
      </c>
      <c r="E26" s="20">
        <f>'Sponsor Budget'!E26+'Match Budget'!E26</f>
        <v>0</v>
      </c>
      <c r="F26" s="20">
        <f>'Sponsor Budget'!F26+'Match Budget'!F26</f>
        <v>0</v>
      </c>
      <c r="G26" s="20">
        <f>'Sponsor Budget'!G26+'Match Budget'!G26</f>
        <v>0</v>
      </c>
      <c r="H26" s="20">
        <f>'Sponsor Budget'!H26+'Match Budget'!H26</f>
        <v>0</v>
      </c>
      <c r="I26" s="20">
        <f>'Sponsor Budget'!I26+'Match Budget'!I26</f>
        <v>0</v>
      </c>
      <c r="J26" s="20">
        <f>'Sponsor Budget'!J26+'Match Budget'!J26</f>
        <v>0</v>
      </c>
      <c r="K26" s="20">
        <f>'Sponsor Budget'!K26+'Match Budget'!K26</f>
        <v>0</v>
      </c>
      <c r="L26" s="20"/>
      <c r="M26" s="27">
        <f>'Sponsor Budget'!M26+'Match Budget'!M26</f>
        <v>0</v>
      </c>
      <c r="N26" s="27">
        <f>'Sponsor Budget'!N26+'Match Budget'!N26</f>
        <v>0</v>
      </c>
      <c r="O26" s="27">
        <f>'Sponsor Budget'!O26+'Match Budget'!O26</f>
        <v>0</v>
      </c>
      <c r="P26" s="27">
        <f>'Sponsor Budget'!P26+'Match Budget'!P26</f>
        <v>0</v>
      </c>
      <c r="Q26" s="27">
        <f>'Sponsor Budget'!Q26+'Match Budget'!Q26</f>
        <v>0</v>
      </c>
      <c r="R26" s="27">
        <v>0</v>
      </c>
      <c r="S26" s="28">
        <f t="shared" si="2"/>
        <v>0</v>
      </c>
      <c r="T26" s="29">
        <f t="shared" ref="T26:T30" si="19">SUM(M26:Q26)/$L$3</f>
        <v>0</v>
      </c>
      <c r="U26" s="130">
        <f t="shared" si="4"/>
        <v>0</v>
      </c>
      <c r="V26" s="125">
        <f t="shared" si="5"/>
        <v>0</v>
      </c>
      <c r="W26" s="123">
        <f t="shared" si="6"/>
        <v>0</v>
      </c>
      <c r="X26" s="123">
        <f t="shared" si="7"/>
        <v>0</v>
      </c>
      <c r="Y26" s="123">
        <f t="shared" si="8"/>
        <v>0</v>
      </c>
      <c r="Z26" s="123">
        <f t="shared" si="9"/>
        <v>0</v>
      </c>
      <c r="AA26" s="124">
        <f t="shared" si="10"/>
        <v>0</v>
      </c>
      <c r="AB26" s="20">
        <f t="shared" si="11"/>
        <v>0</v>
      </c>
      <c r="AC26" s="20">
        <f t="shared" si="12"/>
        <v>0</v>
      </c>
      <c r="AD26" s="20">
        <f t="shared" si="13"/>
        <v>0</v>
      </c>
      <c r="AE26" s="20">
        <f t="shared" si="14"/>
        <v>0</v>
      </c>
      <c r="AF26" s="20">
        <f t="shared" si="15"/>
        <v>0</v>
      </c>
      <c r="AG26" s="39">
        <f t="shared" si="16"/>
        <v>0</v>
      </c>
      <c r="AH26" s="30">
        <f t="shared" si="17"/>
        <v>0</v>
      </c>
      <c r="AI26" s="132">
        <f t="shared" si="18"/>
        <v>0</v>
      </c>
    </row>
    <row r="27" spans="1:35" ht="15.75" hidden="1" x14ac:dyDescent="0.5">
      <c r="A27" t="str">
        <f>'Sponsor Budget'!A27</f>
        <v>Person 10</v>
      </c>
      <c r="C27" s="21"/>
      <c r="D27" s="39" t="b">
        <f t="shared" si="1"/>
        <v>0</v>
      </c>
      <c r="E27" s="20">
        <f>'Sponsor Budget'!E27+'Match Budget'!E27</f>
        <v>0</v>
      </c>
      <c r="F27" s="20">
        <f>'Sponsor Budget'!F27+'Match Budget'!F27</f>
        <v>0</v>
      </c>
      <c r="G27" s="20">
        <f>'Sponsor Budget'!G27+'Match Budget'!G27</f>
        <v>0</v>
      </c>
      <c r="H27" s="20">
        <f>'Sponsor Budget'!H27+'Match Budget'!H27</f>
        <v>0</v>
      </c>
      <c r="I27" s="20">
        <f>'Sponsor Budget'!I27+'Match Budget'!I27</f>
        <v>0</v>
      </c>
      <c r="J27" s="20">
        <f>'Sponsor Budget'!J27+'Match Budget'!J27</f>
        <v>0</v>
      </c>
      <c r="K27" s="20">
        <f>'Sponsor Budget'!K27+'Match Budget'!K27</f>
        <v>0</v>
      </c>
      <c r="L27" s="20"/>
      <c r="M27" s="27">
        <f>'Sponsor Budget'!M27+'Match Budget'!M27</f>
        <v>0</v>
      </c>
      <c r="N27" s="27">
        <f>'Sponsor Budget'!N27+'Match Budget'!N27</f>
        <v>0</v>
      </c>
      <c r="O27" s="27">
        <f>'Sponsor Budget'!O27+'Match Budget'!O27</f>
        <v>0</v>
      </c>
      <c r="P27" s="27">
        <f>'Sponsor Budget'!P27+'Match Budget'!P27</f>
        <v>0</v>
      </c>
      <c r="Q27" s="27">
        <f>'Sponsor Budget'!Q27+'Match Budget'!Q27</f>
        <v>0</v>
      </c>
      <c r="R27" s="27">
        <v>0</v>
      </c>
      <c r="S27" s="28">
        <f t="shared" si="2"/>
        <v>0</v>
      </c>
      <c r="T27" s="29">
        <f t="shared" si="19"/>
        <v>0</v>
      </c>
      <c r="U27" s="130">
        <f t="shared" si="4"/>
        <v>0</v>
      </c>
      <c r="V27" s="125">
        <f t="shared" si="5"/>
        <v>0</v>
      </c>
      <c r="W27" s="123">
        <f t="shared" si="6"/>
        <v>0</v>
      </c>
      <c r="X27" s="123">
        <f t="shared" si="7"/>
        <v>0</v>
      </c>
      <c r="Y27" s="123">
        <f t="shared" si="8"/>
        <v>0</v>
      </c>
      <c r="Z27" s="123">
        <f t="shared" si="9"/>
        <v>0</v>
      </c>
      <c r="AA27" s="124">
        <f t="shared" si="10"/>
        <v>0</v>
      </c>
      <c r="AB27" s="20">
        <f t="shared" si="11"/>
        <v>0</v>
      </c>
      <c r="AC27" s="20">
        <f t="shared" si="12"/>
        <v>0</v>
      </c>
      <c r="AD27" s="20">
        <f t="shared" si="13"/>
        <v>0</v>
      </c>
      <c r="AE27" s="20">
        <f t="shared" si="14"/>
        <v>0</v>
      </c>
      <c r="AF27" s="20">
        <f t="shared" si="15"/>
        <v>0</v>
      </c>
      <c r="AG27" s="39">
        <f t="shared" si="16"/>
        <v>0</v>
      </c>
      <c r="AH27" s="30">
        <f t="shared" si="17"/>
        <v>0</v>
      </c>
      <c r="AI27" s="132">
        <f t="shared" si="18"/>
        <v>0</v>
      </c>
    </row>
    <row r="28" spans="1:35" ht="15.75" hidden="1" x14ac:dyDescent="0.5">
      <c r="A28" t="str">
        <f>'Sponsor Budget'!A28</f>
        <v>Person 11</v>
      </c>
      <c r="C28" s="21"/>
      <c r="D28" s="39" t="b">
        <f t="shared" si="1"/>
        <v>0</v>
      </c>
      <c r="E28" s="20">
        <f>'Sponsor Budget'!E28+'Match Budget'!E28</f>
        <v>0</v>
      </c>
      <c r="F28" s="20">
        <f>'Sponsor Budget'!F28+'Match Budget'!F28</f>
        <v>0</v>
      </c>
      <c r="G28" s="20">
        <f>'Sponsor Budget'!G28+'Match Budget'!G28</f>
        <v>0</v>
      </c>
      <c r="H28" s="20">
        <f>'Sponsor Budget'!H28+'Match Budget'!H28</f>
        <v>0</v>
      </c>
      <c r="I28" s="20">
        <f>'Sponsor Budget'!I28+'Match Budget'!I28</f>
        <v>0</v>
      </c>
      <c r="J28" s="20">
        <f>'Sponsor Budget'!J28+'Match Budget'!J28</f>
        <v>0</v>
      </c>
      <c r="K28" s="20">
        <f>'Sponsor Budget'!K28+'Match Budget'!K28</f>
        <v>0</v>
      </c>
      <c r="L28" s="20"/>
      <c r="M28" s="27">
        <f>'Sponsor Budget'!M28+'Match Budget'!M28</f>
        <v>0</v>
      </c>
      <c r="N28" s="27">
        <f>'Sponsor Budget'!N28+'Match Budget'!N28</f>
        <v>0</v>
      </c>
      <c r="O28" s="27">
        <f>'Sponsor Budget'!O28+'Match Budget'!O28</f>
        <v>0</v>
      </c>
      <c r="P28" s="27">
        <f>'Sponsor Budget'!P28+'Match Budget'!P28</f>
        <v>0</v>
      </c>
      <c r="Q28" s="27">
        <f>'Sponsor Budget'!Q28+'Match Budget'!Q28</f>
        <v>0</v>
      </c>
      <c r="R28" s="27">
        <v>0</v>
      </c>
      <c r="S28" s="28">
        <f t="shared" si="2"/>
        <v>0</v>
      </c>
      <c r="T28" s="29">
        <f t="shared" si="19"/>
        <v>0</v>
      </c>
      <c r="U28" s="130">
        <f t="shared" si="4"/>
        <v>0</v>
      </c>
      <c r="V28" s="125">
        <f t="shared" si="5"/>
        <v>0</v>
      </c>
      <c r="W28" s="123">
        <f t="shared" si="6"/>
        <v>0</v>
      </c>
      <c r="X28" s="123">
        <f t="shared" si="7"/>
        <v>0</v>
      </c>
      <c r="Y28" s="123">
        <f t="shared" si="8"/>
        <v>0</v>
      </c>
      <c r="Z28" s="123">
        <f t="shared" si="9"/>
        <v>0</v>
      </c>
      <c r="AA28" s="124">
        <f t="shared" si="10"/>
        <v>0</v>
      </c>
      <c r="AB28" s="20">
        <f t="shared" si="11"/>
        <v>0</v>
      </c>
      <c r="AC28" s="20">
        <f t="shared" si="12"/>
        <v>0</v>
      </c>
      <c r="AD28" s="20">
        <f t="shared" si="13"/>
        <v>0</v>
      </c>
      <c r="AE28" s="20">
        <f t="shared" si="14"/>
        <v>0</v>
      </c>
      <c r="AF28" s="20">
        <f t="shared" si="15"/>
        <v>0</v>
      </c>
      <c r="AG28" s="39">
        <f t="shared" si="16"/>
        <v>0</v>
      </c>
      <c r="AH28" s="30">
        <f t="shared" si="17"/>
        <v>0</v>
      </c>
      <c r="AI28" s="132">
        <f t="shared" si="18"/>
        <v>0</v>
      </c>
    </row>
    <row r="29" spans="1:35" ht="15.75" x14ac:dyDescent="0.5">
      <c r="A29" t="str">
        <f>'Sponsor Budget'!A29</f>
        <v>Post-doc</v>
      </c>
      <c r="C29" s="21">
        <v>54835</v>
      </c>
      <c r="D29" s="39">
        <f>C29</f>
        <v>54835</v>
      </c>
      <c r="E29" s="20">
        <f>'Sponsor Budget'!E29+'Match Budget'!E29</f>
        <v>0</v>
      </c>
      <c r="F29" s="20">
        <f>'Sponsor Budget'!F29+'Match Budget'!F29</f>
        <v>0</v>
      </c>
      <c r="G29" s="20">
        <f>'Sponsor Budget'!G29+'Match Budget'!G29</f>
        <v>0</v>
      </c>
      <c r="H29" s="20">
        <f>'Sponsor Budget'!H29+'Match Budget'!H29</f>
        <v>0</v>
      </c>
      <c r="I29" s="20">
        <f>'Sponsor Budget'!I29+'Match Budget'!I29</f>
        <v>0</v>
      </c>
      <c r="J29" s="20">
        <f>'Sponsor Budget'!J29+'Match Budget'!J29</f>
        <v>0</v>
      </c>
      <c r="K29" s="20">
        <f>'Sponsor Budget'!K29+'Match Budget'!K29</f>
        <v>0</v>
      </c>
      <c r="L29" s="20"/>
      <c r="M29" s="27">
        <f>'Sponsor Budget'!M29+'Match Budget'!M29</f>
        <v>0</v>
      </c>
      <c r="N29" s="27">
        <f>'Sponsor Budget'!N29+'Match Budget'!N29</f>
        <v>0</v>
      </c>
      <c r="O29" s="27">
        <f>'Sponsor Budget'!O29+'Match Budget'!O29</f>
        <v>0</v>
      </c>
      <c r="P29" s="27">
        <f>'Sponsor Budget'!P29+'Match Budget'!P29</f>
        <v>0</v>
      </c>
      <c r="Q29" s="27">
        <f>'Sponsor Budget'!Q29+'Match Budget'!Q29</f>
        <v>0</v>
      </c>
      <c r="R29" s="27">
        <v>0</v>
      </c>
      <c r="S29" s="28">
        <f t="shared" si="2"/>
        <v>0</v>
      </c>
      <c r="T29" s="29">
        <f t="shared" si="19"/>
        <v>0</v>
      </c>
      <c r="U29" s="130">
        <f t="shared" si="4"/>
        <v>4706.6708333333336</v>
      </c>
      <c r="V29" s="125">
        <f t="shared" si="5"/>
        <v>27.153870192307693</v>
      </c>
      <c r="W29" s="123">
        <f t="shared" si="6"/>
        <v>27.968486298076925</v>
      </c>
      <c r="X29" s="123">
        <f t="shared" si="7"/>
        <v>28.807540887019233</v>
      </c>
      <c r="Y29" s="123">
        <f t="shared" si="8"/>
        <v>29.671767113629809</v>
      </c>
      <c r="Z29" s="123">
        <f t="shared" si="9"/>
        <v>30.561920127038704</v>
      </c>
      <c r="AA29" s="124">
        <f t="shared" si="10"/>
        <v>31.478777730849867</v>
      </c>
      <c r="AB29" s="20">
        <f t="shared" si="11"/>
        <v>0</v>
      </c>
      <c r="AC29" s="20">
        <f t="shared" si="12"/>
        <v>0</v>
      </c>
      <c r="AD29" s="20">
        <f t="shared" si="13"/>
        <v>0</v>
      </c>
      <c r="AE29" s="20">
        <f t="shared" si="14"/>
        <v>0</v>
      </c>
      <c r="AF29" s="20">
        <f t="shared" si="15"/>
        <v>0</v>
      </c>
      <c r="AG29" s="39">
        <f t="shared" si="16"/>
        <v>0</v>
      </c>
      <c r="AH29" s="30">
        <f t="shared" si="17"/>
        <v>0</v>
      </c>
      <c r="AI29" s="132">
        <f t="shared" si="18"/>
        <v>0</v>
      </c>
    </row>
    <row r="30" spans="1:35" ht="15.75" x14ac:dyDescent="0.5">
      <c r="A30" t="str">
        <f>'Sponsor Budget'!A30</f>
        <v>Post-doc</v>
      </c>
      <c r="C30" s="21">
        <v>54835</v>
      </c>
      <c r="D30" s="39">
        <f>C30</f>
        <v>54835</v>
      </c>
      <c r="E30" s="20">
        <f>'Sponsor Budget'!E30+'Match Budget'!E30</f>
        <v>0</v>
      </c>
      <c r="F30" s="20">
        <f>'Sponsor Budget'!F30+'Match Budget'!F30</f>
        <v>0</v>
      </c>
      <c r="G30" s="20">
        <f>'Sponsor Budget'!G30+'Match Budget'!G30</f>
        <v>0</v>
      </c>
      <c r="H30" s="20">
        <f>'Sponsor Budget'!H30+'Match Budget'!H30</f>
        <v>0</v>
      </c>
      <c r="I30" s="20">
        <f>'Sponsor Budget'!I30+'Match Budget'!I30</f>
        <v>0</v>
      </c>
      <c r="J30" s="20">
        <f>'Sponsor Budget'!J30+'Match Budget'!J30</f>
        <v>0</v>
      </c>
      <c r="K30" s="20">
        <f>'Sponsor Budget'!K30+'Match Budget'!K30</f>
        <v>0</v>
      </c>
      <c r="L30" s="20"/>
      <c r="M30" s="27">
        <f>'Sponsor Budget'!M30+'Match Budget'!M30</f>
        <v>0</v>
      </c>
      <c r="N30" s="27">
        <f>'Sponsor Budget'!N30+'Match Budget'!N30</f>
        <v>0</v>
      </c>
      <c r="O30" s="27">
        <f>'Sponsor Budget'!O30+'Match Budget'!O30</f>
        <v>0</v>
      </c>
      <c r="P30" s="27">
        <f>'Sponsor Budget'!P30+'Match Budget'!P30</f>
        <v>0</v>
      </c>
      <c r="Q30" s="27">
        <f>'Sponsor Budget'!Q30+'Match Budget'!Q30</f>
        <v>0</v>
      </c>
      <c r="R30" s="27">
        <v>0</v>
      </c>
      <c r="S30" s="28">
        <f t="shared" si="2"/>
        <v>0</v>
      </c>
      <c r="T30" s="29">
        <f t="shared" si="19"/>
        <v>0</v>
      </c>
      <c r="U30" s="141">
        <f t="shared" si="4"/>
        <v>4706.6708333333336</v>
      </c>
      <c r="V30" s="142">
        <f t="shared" si="5"/>
        <v>27.153870192307693</v>
      </c>
      <c r="W30" s="143">
        <f t="shared" si="6"/>
        <v>27.968486298076925</v>
      </c>
      <c r="X30" s="143">
        <f t="shared" si="7"/>
        <v>28.807540887019233</v>
      </c>
      <c r="Y30" s="143">
        <f t="shared" si="8"/>
        <v>29.671767113629809</v>
      </c>
      <c r="Z30" s="143">
        <f t="shared" si="9"/>
        <v>30.561920127038704</v>
      </c>
      <c r="AA30" s="144">
        <f t="shared" si="10"/>
        <v>31.478777730849867</v>
      </c>
      <c r="AB30" s="75">
        <f t="shared" si="11"/>
        <v>0</v>
      </c>
      <c r="AC30" s="75">
        <f t="shared" si="12"/>
        <v>0</v>
      </c>
      <c r="AD30" s="75">
        <f t="shared" si="13"/>
        <v>0</v>
      </c>
      <c r="AE30" s="75">
        <f t="shared" si="14"/>
        <v>0</v>
      </c>
      <c r="AF30" s="75">
        <f t="shared" si="15"/>
        <v>0</v>
      </c>
      <c r="AG30" s="74">
        <f t="shared" si="16"/>
        <v>0</v>
      </c>
      <c r="AH30" s="145">
        <f t="shared" si="17"/>
        <v>0</v>
      </c>
      <c r="AI30" s="146">
        <f t="shared" si="18"/>
        <v>0</v>
      </c>
    </row>
    <row r="31" spans="1:35" ht="15.75" x14ac:dyDescent="0.5">
      <c r="A31" s="47" t="str">
        <f>'Sponsor Budget'!A31</f>
        <v>GRA-Masters (0.49 FTE)</v>
      </c>
      <c r="B31" s="65"/>
      <c r="C31" s="66">
        <f>'Sponsor Budget'!C31</f>
        <v>27812</v>
      </c>
      <c r="D31" s="43">
        <f t="shared" ref="D31:D38" si="20">C31</f>
        <v>27812</v>
      </c>
      <c r="E31" s="67">
        <f>'Sponsor Budget'!E31+'Match Budget'!E31</f>
        <v>0</v>
      </c>
      <c r="F31" s="67">
        <f>'Sponsor Budget'!F31+'Match Budget'!F31</f>
        <v>0</v>
      </c>
      <c r="G31" s="67">
        <f>'Sponsor Budget'!G31+'Match Budget'!G31</f>
        <v>0</v>
      </c>
      <c r="H31" s="67">
        <f>'Sponsor Budget'!H31+'Match Budget'!H31</f>
        <v>0</v>
      </c>
      <c r="I31" s="67">
        <f>'Sponsor Budget'!I31+'Match Budget'!I31</f>
        <v>0</v>
      </c>
      <c r="J31" s="67">
        <f>'Sponsor Budget'!J31+'Match Budget'!J31</f>
        <v>0</v>
      </c>
      <c r="K31" s="67">
        <f>'Sponsor Budget'!K31+'Match Budget'!K31</f>
        <v>0</v>
      </c>
      <c r="L31" s="67"/>
      <c r="M31" s="68">
        <f>'Sponsor Budget'!M31+'Match Budget'!M31</f>
        <v>0</v>
      </c>
      <c r="N31" s="68">
        <f>'Sponsor Budget'!N31+'Match Budget'!N31</f>
        <v>0</v>
      </c>
      <c r="O31" s="68">
        <f>'Sponsor Budget'!O31+'Match Budget'!O31</f>
        <v>0</v>
      </c>
      <c r="P31" s="68">
        <f>'Sponsor Budget'!P31+'Match Budget'!P31</f>
        <v>0</v>
      </c>
      <c r="Q31" s="68">
        <f>'Sponsor Budget'!Q31+'Match Budget'!Q31</f>
        <v>0</v>
      </c>
      <c r="R31" s="68">
        <v>0</v>
      </c>
      <c r="S31" s="69">
        <f t="shared" si="2"/>
        <v>0</v>
      </c>
      <c r="T31" s="29"/>
      <c r="U31" s="29"/>
    </row>
    <row r="32" spans="1:35" ht="15.75" hidden="1" x14ac:dyDescent="0.5">
      <c r="A32" s="31" t="str">
        <f>'Sponsor Budget'!A32</f>
        <v>GRA-Masters (0.49 FTE)</v>
      </c>
      <c r="B32" s="70"/>
      <c r="C32" s="57">
        <f>'Sponsor Budget'!C32</f>
        <v>27812</v>
      </c>
      <c r="D32" s="39">
        <f t="shared" si="20"/>
        <v>27812</v>
      </c>
      <c r="E32" s="40">
        <f>'Sponsor Budget'!E32+'Match Budget'!E32</f>
        <v>0</v>
      </c>
      <c r="F32" s="40">
        <f>'Sponsor Budget'!F32+'Match Budget'!F32</f>
        <v>0</v>
      </c>
      <c r="G32" s="40">
        <f>'Sponsor Budget'!G32+'Match Budget'!G32</f>
        <v>0</v>
      </c>
      <c r="H32" s="40">
        <f>'Sponsor Budget'!H32+'Match Budget'!H32</f>
        <v>0</v>
      </c>
      <c r="I32" s="40">
        <f>'Sponsor Budget'!I32+'Match Budget'!I32</f>
        <v>0</v>
      </c>
      <c r="J32" s="40">
        <f>'Sponsor Budget'!J32+'Match Budget'!J32</f>
        <v>0</v>
      </c>
      <c r="K32" s="40">
        <f>'Sponsor Budget'!K32+'Match Budget'!K32</f>
        <v>0</v>
      </c>
      <c r="L32" s="40"/>
      <c r="M32" s="27">
        <f>'Sponsor Budget'!M32+'Match Budget'!M32</f>
        <v>0</v>
      </c>
      <c r="N32" s="27">
        <f>'Sponsor Budget'!N32+'Match Budget'!N32</f>
        <v>0</v>
      </c>
      <c r="O32" s="27">
        <f>'Sponsor Budget'!O32+'Match Budget'!O32</f>
        <v>0</v>
      </c>
      <c r="P32" s="27">
        <f>'Sponsor Budget'!P32+'Match Budget'!P32</f>
        <v>0</v>
      </c>
      <c r="Q32" s="27">
        <f>'Sponsor Budget'!Q32+'Match Budget'!Q32</f>
        <v>0</v>
      </c>
      <c r="R32" s="27">
        <v>0</v>
      </c>
      <c r="S32" s="71">
        <f>SUM(M32:R32)*12</f>
        <v>0</v>
      </c>
      <c r="T32" s="29"/>
      <c r="U32" s="29"/>
    </row>
    <row r="33" spans="1:21" ht="15.75" hidden="1" x14ac:dyDescent="0.5">
      <c r="A33" s="31" t="str">
        <f>'Sponsor Budget'!A33</f>
        <v>GRA-PhD (0.49 FTE)</v>
      </c>
      <c r="B33" s="70"/>
      <c r="C33" s="57">
        <f>'Sponsor Budget'!C33</f>
        <v>28930</v>
      </c>
      <c r="D33" s="39">
        <f t="shared" si="20"/>
        <v>28930</v>
      </c>
      <c r="E33" s="40">
        <f>'Sponsor Budget'!E33+'Match Budget'!E33</f>
        <v>0</v>
      </c>
      <c r="F33" s="40">
        <f>'Sponsor Budget'!F33+'Match Budget'!F33</f>
        <v>0</v>
      </c>
      <c r="G33" s="40">
        <f>'Sponsor Budget'!G33+'Match Budget'!G33</f>
        <v>0</v>
      </c>
      <c r="H33" s="40">
        <f>'Sponsor Budget'!H33+'Match Budget'!H33</f>
        <v>0</v>
      </c>
      <c r="I33" s="40">
        <f>'Sponsor Budget'!I33+'Match Budget'!I33</f>
        <v>0</v>
      </c>
      <c r="J33" s="40">
        <f>'Sponsor Budget'!J33+'Match Budget'!J33</f>
        <v>0</v>
      </c>
      <c r="K33" s="40">
        <f>'Sponsor Budget'!K33+'Match Budget'!K33</f>
        <v>0</v>
      </c>
      <c r="L33" s="40"/>
      <c r="M33" s="27">
        <f>'Sponsor Budget'!M33+'Match Budget'!M33</f>
        <v>0</v>
      </c>
      <c r="N33" s="27">
        <f>'Sponsor Budget'!N33+'Match Budget'!N33</f>
        <v>0</v>
      </c>
      <c r="O33" s="27">
        <f>'Sponsor Budget'!O33+'Match Budget'!O33</f>
        <v>0</v>
      </c>
      <c r="P33" s="27">
        <f>'Sponsor Budget'!P33+'Match Budget'!P33</f>
        <v>0</v>
      </c>
      <c r="Q33" s="27">
        <f>'Sponsor Budget'!Q33+'Match Budget'!Q33</f>
        <v>0</v>
      </c>
      <c r="R33" s="27">
        <v>0</v>
      </c>
      <c r="S33" s="71">
        <f>SUM(M33:R33)*12</f>
        <v>0</v>
      </c>
      <c r="T33" s="29"/>
      <c r="U33" s="29"/>
    </row>
    <row r="34" spans="1:21" ht="15.75" x14ac:dyDescent="0.5">
      <c r="A34" s="50" t="str">
        <f>'Sponsor Budget'!A34</f>
        <v>GRA-PhD (0.49 FTE)</v>
      </c>
      <c r="B34" s="72"/>
      <c r="C34" s="73">
        <f>'Sponsor Budget'!C34</f>
        <v>28930</v>
      </c>
      <c r="D34" s="74">
        <f t="shared" si="20"/>
        <v>28930</v>
      </c>
      <c r="E34" s="75">
        <f>'Sponsor Budget'!E34+'Match Budget'!E34</f>
        <v>0</v>
      </c>
      <c r="F34" s="75">
        <f>'Sponsor Budget'!F34+'Match Budget'!F34</f>
        <v>0</v>
      </c>
      <c r="G34" s="75">
        <f>'Sponsor Budget'!G34+'Match Budget'!G34</f>
        <v>0</v>
      </c>
      <c r="H34" s="75">
        <f>'Sponsor Budget'!H34+'Match Budget'!H34</f>
        <v>0</v>
      </c>
      <c r="I34" s="75">
        <f>'Sponsor Budget'!I34+'Match Budget'!I34</f>
        <v>0</v>
      </c>
      <c r="J34" s="75">
        <f>'Sponsor Budget'!J34+'Match Budget'!J34</f>
        <v>0</v>
      </c>
      <c r="K34" s="75">
        <f>'Sponsor Budget'!K34+'Match Budget'!K34</f>
        <v>0</v>
      </c>
      <c r="L34" s="75"/>
      <c r="M34" s="76">
        <f>'Sponsor Budget'!M34+'Match Budget'!M34</f>
        <v>0</v>
      </c>
      <c r="N34" s="76">
        <f>'Sponsor Budget'!N34+'Match Budget'!N34</f>
        <v>0</v>
      </c>
      <c r="O34" s="76">
        <f>'Sponsor Budget'!O34+'Match Budget'!O34</f>
        <v>0</v>
      </c>
      <c r="P34" s="76">
        <f>'Sponsor Budget'!P34+'Match Budget'!P34</f>
        <v>0</v>
      </c>
      <c r="Q34" s="76">
        <f>'Sponsor Budget'!Q34+'Match Budget'!Q34</f>
        <v>0</v>
      </c>
      <c r="R34" s="76">
        <v>0</v>
      </c>
      <c r="S34" s="77">
        <f>SUM(M34:R34)*12</f>
        <v>0</v>
      </c>
      <c r="T34" s="29"/>
      <c r="U34" s="29"/>
    </row>
    <row r="35" spans="1:21" ht="15.75" x14ac:dyDescent="0.5">
      <c r="A35" t="str">
        <f>'Sponsor Budget'!A35</f>
        <v>Student-Part-Time ($15/hr,20hr/wk)</v>
      </c>
      <c r="C35" s="21">
        <f>'Sponsor Budget'!C35</f>
        <v>15600</v>
      </c>
      <c r="D35" s="39">
        <f t="shared" si="20"/>
        <v>15600</v>
      </c>
      <c r="E35" s="20">
        <f>'Sponsor Budget'!E35+'Match Budget'!E35</f>
        <v>0</v>
      </c>
      <c r="F35" s="20">
        <f>'Sponsor Budget'!F35+'Match Budget'!F35</f>
        <v>0</v>
      </c>
      <c r="G35" s="20">
        <f>'Sponsor Budget'!G35+'Match Budget'!G35</f>
        <v>0</v>
      </c>
      <c r="H35" s="20">
        <f>'Sponsor Budget'!H35+'Match Budget'!H35</f>
        <v>0</v>
      </c>
      <c r="I35" s="20">
        <f>'Sponsor Budget'!I35+'Match Budget'!I35</f>
        <v>0</v>
      </c>
      <c r="J35" s="20">
        <f>'Sponsor Budget'!J35+'Match Budget'!J35</f>
        <v>0</v>
      </c>
      <c r="K35" s="20">
        <f>'Sponsor Budget'!K35+'Match Budget'!K35</f>
        <v>0</v>
      </c>
      <c r="L35" s="20"/>
      <c r="M35" s="27">
        <f>'Sponsor Budget'!M35+'Match Budget'!M35</f>
        <v>0</v>
      </c>
      <c r="N35" s="27">
        <f>'Sponsor Budget'!N35+'Match Budget'!N35</f>
        <v>0</v>
      </c>
      <c r="O35" s="27">
        <f>'Sponsor Budget'!O35+'Match Budget'!O35</f>
        <v>0</v>
      </c>
      <c r="P35" s="27">
        <f>'Sponsor Budget'!P35+'Match Budget'!P35</f>
        <v>0</v>
      </c>
      <c r="Q35" s="27">
        <f>'Sponsor Budget'!Q35+'Match Budget'!Q35</f>
        <v>0</v>
      </c>
      <c r="R35" s="27">
        <v>0</v>
      </c>
      <c r="S35" s="28">
        <f t="shared" si="2"/>
        <v>0</v>
      </c>
      <c r="T35" s="29"/>
      <c r="U35" s="29"/>
    </row>
    <row r="36" spans="1:21" ht="15.75" hidden="1" x14ac:dyDescent="0.5">
      <c r="A36" t="str">
        <f>'Sponsor Budget'!A36</f>
        <v>Student-Part-Time ($15/hr,20hr/wk)</v>
      </c>
      <c r="C36" s="21">
        <f>'Sponsor Budget'!C36</f>
        <v>15600</v>
      </c>
      <c r="D36" s="39">
        <f t="shared" si="20"/>
        <v>15600</v>
      </c>
      <c r="E36" s="20">
        <f>'Sponsor Budget'!E36+'Match Budget'!E36</f>
        <v>0</v>
      </c>
      <c r="F36" s="20">
        <f>'Sponsor Budget'!F36+'Match Budget'!F36</f>
        <v>0</v>
      </c>
      <c r="G36" s="20">
        <f>'Sponsor Budget'!G36+'Match Budget'!G36</f>
        <v>0</v>
      </c>
      <c r="H36" s="20">
        <f>'Sponsor Budget'!H36+'Match Budget'!H36</f>
        <v>0</v>
      </c>
      <c r="I36" s="20">
        <f>'Sponsor Budget'!I36+'Match Budget'!I36</f>
        <v>0</v>
      </c>
      <c r="J36" s="20">
        <f>'Sponsor Budget'!J36+'Match Budget'!J36</f>
        <v>0</v>
      </c>
      <c r="K36" s="20">
        <f>'Sponsor Budget'!K36+'Match Budget'!K36</f>
        <v>0</v>
      </c>
      <c r="L36" s="20"/>
      <c r="M36" s="27">
        <f>'Sponsor Budget'!M36+'Match Budget'!M36</f>
        <v>0</v>
      </c>
      <c r="N36" s="27">
        <f>'Sponsor Budget'!N36+'Match Budget'!N36</f>
        <v>0</v>
      </c>
      <c r="O36" s="27">
        <f>'Sponsor Budget'!O36+'Match Budget'!O36</f>
        <v>0</v>
      </c>
      <c r="P36" s="27">
        <f>'Sponsor Budget'!P36+'Match Budget'!P36</f>
        <v>0</v>
      </c>
      <c r="Q36" s="27">
        <f>'Sponsor Budget'!Q36+'Match Budget'!Q36</f>
        <v>0</v>
      </c>
      <c r="R36" s="27">
        <v>0</v>
      </c>
      <c r="S36" s="28">
        <f t="shared" si="2"/>
        <v>0</v>
      </c>
      <c r="T36" s="29"/>
      <c r="U36" s="29"/>
    </row>
    <row r="37" spans="1:21" ht="15.75" hidden="1" x14ac:dyDescent="0.5">
      <c r="A37" t="str">
        <f>'Sponsor Budget'!A37</f>
        <v>Student-Part-Time ($15/hr,20hr/wk)</v>
      </c>
      <c r="C37" s="21">
        <f>'Sponsor Budget'!C37</f>
        <v>15600</v>
      </c>
      <c r="D37" s="39">
        <f t="shared" si="20"/>
        <v>15600</v>
      </c>
      <c r="E37" s="20">
        <f>'Sponsor Budget'!E37+'Match Budget'!E37</f>
        <v>0</v>
      </c>
      <c r="F37" s="20">
        <f>'Sponsor Budget'!F37+'Match Budget'!F37</f>
        <v>0</v>
      </c>
      <c r="G37" s="20">
        <f>'Sponsor Budget'!G37+'Match Budget'!G37</f>
        <v>0</v>
      </c>
      <c r="H37" s="20">
        <f>'Sponsor Budget'!H37+'Match Budget'!H37</f>
        <v>0</v>
      </c>
      <c r="I37" s="20">
        <f>'Sponsor Budget'!I37+'Match Budget'!I37</f>
        <v>0</v>
      </c>
      <c r="J37" s="20">
        <f>'Sponsor Budget'!J37+'Match Budget'!J37</f>
        <v>0</v>
      </c>
      <c r="K37" s="20">
        <f>'Sponsor Budget'!K37+'Match Budget'!K37</f>
        <v>0</v>
      </c>
      <c r="L37" s="20"/>
      <c r="M37" s="27">
        <f>'Sponsor Budget'!M37+'Match Budget'!M37</f>
        <v>0</v>
      </c>
      <c r="N37" s="27">
        <f>'Sponsor Budget'!N37+'Match Budget'!N37</f>
        <v>0</v>
      </c>
      <c r="O37" s="27">
        <f>'Sponsor Budget'!O37+'Match Budget'!O37</f>
        <v>0</v>
      </c>
      <c r="P37" s="27">
        <f>'Sponsor Budget'!P37+'Match Budget'!P37</f>
        <v>0</v>
      </c>
      <c r="Q37" s="27">
        <f>'Sponsor Budget'!Q37+'Match Budget'!Q37</f>
        <v>0</v>
      </c>
      <c r="R37" s="27">
        <v>0</v>
      </c>
      <c r="S37" s="28">
        <f>SUM(M37:R37)*12</f>
        <v>0</v>
      </c>
      <c r="T37" s="29"/>
      <c r="U37" s="29"/>
    </row>
    <row r="38" spans="1:21" ht="16.149999999999999" thickBot="1" x14ac:dyDescent="0.55000000000000004">
      <c r="A38" t="str">
        <f>'Sponsor Budget'!A38</f>
        <v>Student-Part-Time ($15/hr,20hr/wk)</v>
      </c>
      <c r="C38" s="21">
        <f>'Sponsor Budget'!C38</f>
        <v>15600</v>
      </c>
      <c r="D38" s="39">
        <f t="shared" si="20"/>
        <v>15600</v>
      </c>
      <c r="E38" s="20">
        <f>'Sponsor Budget'!E38+'Match Budget'!E38</f>
        <v>0</v>
      </c>
      <c r="F38" s="20">
        <f>'Sponsor Budget'!F38+'Match Budget'!F38</f>
        <v>0</v>
      </c>
      <c r="G38" s="20">
        <f>'Sponsor Budget'!G38+'Match Budget'!G38</f>
        <v>0</v>
      </c>
      <c r="H38" s="20">
        <f>'Sponsor Budget'!H38+'Match Budget'!H38</f>
        <v>0</v>
      </c>
      <c r="I38" s="20">
        <f>'Sponsor Budget'!I38+'Match Budget'!I38</f>
        <v>0</v>
      </c>
      <c r="J38" s="20">
        <f>'Sponsor Budget'!J38+'Match Budget'!J38</f>
        <v>0</v>
      </c>
      <c r="K38" s="20">
        <f>'Sponsor Budget'!K38+'Match Budget'!K38</f>
        <v>0</v>
      </c>
      <c r="L38" s="20"/>
      <c r="M38" s="27">
        <f>'Sponsor Budget'!M38+'Match Budget'!M38</f>
        <v>0</v>
      </c>
      <c r="N38" s="27">
        <f>'Sponsor Budget'!N38+'Match Budget'!N38</f>
        <v>0</v>
      </c>
      <c r="O38" s="27">
        <f>'Sponsor Budget'!O38+'Match Budget'!O38</f>
        <v>0</v>
      </c>
      <c r="P38" s="27">
        <f>'Sponsor Budget'!P38+'Match Budget'!P38</f>
        <v>0</v>
      </c>
      <c r="Q38" s="27">
        <f>'Sponsor Budget'!Q38+'Match Budget'!Q38</f>
        <v>0</v>
      </c>
      <c r="R38" s="27">
        <v>0</v>
      </c>
      <c r="S38" s="28">
        <f>SUM(M38:R38)*12</f>
        <v>0</v>
      </c>
      <c r="T38" s="29"/>
      <c r="U38" s="29"/>
    </row>
    <row r="39" spans="1:21" ht="16.149999999999999" thickBot="1" x14ac:dyDescent="0.55000000000000004">
      <c r="A39" s="36" t="s">
        <v>36</v>
      </c>
      <c r="B39" s="32"/>
      <c r="C39" s="32"/>
      <c r="D39" s="32"/>
      <c r="E39" s="33">
        <f t="shared" ref="E39:I39" si="21">SUM(E18:E38)</f>
        <v>0</v>
      </c>
      <c r="F39" s="33">
        <f t="shared" si="21"/>
        <v>0</v>
      </c>
      <c r="G39" s="33">
        <f t="shared" si="21"/>
        <v>0</v>
      </c>
      <c r="H39" s="33">
        <f t="shared" si="21"/>
        <v>0</v>
      </c>
      <c r="I39" s="33">
        <f t="shared" si="21"/>
        <v>0</v>
      </c>
      <c r="J39" s="33">
        <f t="shared" ref="J39" si="22">SUM(J18:J38)</f>
        <v>0</v>
      </c>
      <c r="K39" s="35">
        <f>SUM(E39:J39)</f>
        <v>0</v>
      </c>
      <c r="L39" s="64"/>
      <c r="M39" s="63">
        <f>SUM(K18:K38)</f>
        <v>0</v>
      </c>
    </row>
    <row r="40" spans="1:21" x14ac:dyDescent="0.45">
      <c r="A40" s="37" t="s">
        <v>41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S40" s="181"/>
      <c r="T40" s="181"/>
      <c r="U40" s="122"/>
    </row>
    <row r="41" spans="1:21" x14ac:dyDescent="0.45">
      <c r="C41" s="25" t="s">
        <v>182</v>
      </c>
    </row>
    <row r="42" spans="1:21" x14ac:dyDescent="0.45">
      <c r="A42" s="188" t="str">
        <f t="shared" ref="A42:A62" si="23">A18</f>
        <v>Person 1</v>
      </c>
      <c r="B42" s="188"/>
      <c r="C42" s="44" t="e">
        <f>'Sponsor Budget'!C42</f>
        <v>#DIV/0!</v>
      </c>
      <c r="D42" s="2"/>
      <c r="E42" s="20">
        <f>'Sponsor Budget'!E42+'Match Budget'!E42</f>
        <v>0</v>
      </c>
      <c r="F42" s="20">
        <f>'Sponsor Budget'!F42+'Match Budget'!F42</f>
        <v>0</v>
      </c>
      <c r="G42" s="20">
        <f>'Sponsor Budget'!G42+'Match Budget'!G42</f>
        <v>0</v>
      </c>
      <c r="H42" s="20">
        <f>'Sponsor Budget'!H42+'Match Budget'!H42</f>
        <v>0</v>
      </c>
      <c r="I42" s="20">
        <f>'Sponsor Budget'!I42+'Match Budget'!I42</f>
        <v>0</v>
      </c>
      <c r="J42" s="20">
        <f>'Sponsor Budget'!J42+'Match Budget'!J42</f>
        <v>0</v>
      </c>
      <c r="K42" s="20">
        <f>'Sponsor Budget'!K42+'Match Budget'!K42</f>
        <v>0</v>
      </c>
      <c r="L42" s="20"/>
    </row>
    <row r="43" spans="1:21" x14ac:dyDescent="0.45">
      <c r="A43" s="184" t="str">
        <f t="shared" si="23"/>
        <v>Person 2</v>
      </c>
      <c r="B43" s="184"/>
      <c r="C43" s="26" t="e">
        <f>'Sponsor Budget'!C43</f>
        <v>#DIV/0!</v>
      </c>
      <c r="D43" s="3"/>
      <c r="E43" s="20">
        <f>'Sponsor Budget'!E43+'Match Budget'!E43</f>
        <v>0</v>
      </c>
      <c r="F43" s="20">
        <f>'Sponsor Budget'!F43+'Match Budget'!F43</f>
        <v>0</v>
      </c>
      <c r="G43" s="20">
        <f>'Sponsor Budget'!G43+'Match Budget'!G43</f>
        <v>0</v>
      </c>
      <c r="H43" s="20">
        <f>'Sponsor Budget'!H43+'Match Budget'!H43</f>
        <v>0</v>
      </c>
      <c r="I43" s="20">
        <f>'Sponsor Budget'!I43+'Match Budget'!I43</f>
        <v>0</v>
      </c>
      <c r="J43" s="20">
        <f>'Sponsor Budget'!J43+'Match Budget'!J43</f>
        <v>0</v>
      </c>
      <c r="K43" s="20">
        <f>'Sponsor Budget'!K43+'Match Budget'!K43</f>
        <v>0</v>
      </c>
      <c r="L43" s="20"/>
    </row>
    <row r="44" spans="1:21" x14ac:dyDescent="0.45">
      <c r="A44" s="184" t="str">
        <f t="shared" si="23"/>
        <v>Person 3</v>
      </c>
      <c r="B44" s="184"/>
      <c r="C44" s="26" t="e">
        <f>'Sponsor Budget'!C44</f>
        <v>#DIV/0!</v>
      </c>
      <c r="D44" s="3"/>
      <c r="E44" s="20">
        <f>'Sponsor Budget'!E44+'Match Budget'!E44</f>
        <v>0</v>
      </c>
      <c r="F44" s="20">
        <f>'Sponsor Budget'!F44+'Match Budget'!F44</f>
        <v>0</v>
      </c>
      <c r="G44" s="20">
        <f>'Sponsor Budget'!G44+'Match Budget'!G44</f>
        <v>0</v>
      </c>
      <c r="H44" s="20">
        <f>'Sponsor Budget'!H44+'Match Budget'!H44</f>
        <v>0</v>
      </c>
      <c r="I44" s="20">
        <f>'Sponsor Budget'!I44+'Match Budget'!I44</f>
        <v>0</v>
      </c>
      <c r="J44" s="20">
        <f>'Sponsor Budget'!J44+'Match Budget'!J44</f>
        <v>0</v>
      </c>
      <c r="K44" s="20">
        <f>'Sponsor Budget'!K44+'Match Budget'!K44</f>
        <v>0</v>
      </c>
      <c r="L44" s="20"/>
    </row>
    <row r="45" spans="1:21" x14ac:dyDescent="0.45">
      <c r="A45" s="184" t="str">
        <f t="shared" si="23"/>
        <v>Person 4</v>
      </c>
      <c r="B45" s="184"/>
      <c r="C45" s="26" t="e">
        <f>'Sponsor Budget'!C45</f>
        <v>#DIV/0!</v>
      </c>
      <c r="D45" s="3"/>
      <c r="E45" s="20">
        <f>'Sponsor Budget'!E45+'Match Budget'!E45</f>
        <v>0</v>
      </c>
      <c r="F45" s="20">
        <f>'Sponsor Budget'!F45+'Match Budget'!F45</f>
        <v>0</v>
      </c>
      <c r="G45" s="20">
        <f>'Sponsor Budget'!G45+'Match Budget'!G45</f>
        <v>0</v>
      </c>
      <c r="H45" s="20">
        <f>'Sponsor Budget'!H45+'Match Budget'!H45</f>
        <v>0</v>
      </c>
      <c r="I45" s="20">
        <f>'Sponsor Budget'!I45+'Match Budget'!I45</f>
        <v>0</v>
      </c>
      <c r="J45" s="20">
        <f>'Sponsor Budget'!J45+'Match Budget'!J45</f>
        <v>0</v>
      </c>
      <c r="K45" s="20">
        <f>'Sponsor Budget'!K45+'Match Budget'!K45</f>
        <v>0</v>
      </c>
      <c r="L45" s="20"/>
    </row>
    <row r="46" spans="1:21" x14ac:dyDescent="0.45">
      <c r="A46" s="184" t="str">
        <f t="shared" si="23"/>
        <v>Person 5</v>
      </c>
      <c r="B46" s="184"/>
      <c r="C46" s="26" t="e">
        <f>'Sponsor Budget'!C46</f>
        <v>#DIV/0!</v>
      </c>
      <c r="D46" s="3"/>
      <c r="E46" s="20">
        <f>'Sponsor Budget'!E46+'Match Budget'!E46</f>
        <v>0</v>
      </c>
      <c r="F46" s="20">
        <f>'Sponsor Budget'!F46+'Match Budget'!F46</f>
        <v>0</v>
      </c>
      <c r="G46" s="20">
        <f>'Sponsor Budget'!G46+'Match Budget'!G46</f>
        <v>0</v>
      </c>
      <c r="H46" s="20">
        <f>'Sponsor Budget'!H46+'Match Budget'!H46</f>
        <v>0</v>
      </c>
      <c r="I46" s="20">
        <f>'Sponsor Budget'!I46+'Match Budget'!I46</f>
        <v>0</v>
      </c>
      <c r="J46" s="20">
        <f>'Sponsor Budget'!J46+'Match Budget'!J46</f>
        <v>0</v>
      </c>
      <c r="K46" s="20">
        <f>'Sponsor Budget'!K46+'Match Budget'!K46</f>
        <v>0</v>
      </c>
      <c r="L46" s="20"/>
    </row>
    <row r="47" spans="1:21" hidden="1" x14ac:dyDescent="0.45">
      <c r="A47" s="184" t="str">
        <f t="shared" si="23"/>
        <v>Person 6</v>
      </c>
      <c r="B47" s="184"/>
      <c r="C47" s="26" t="e">
        <f>'Sponsor Budget'!C47</f>
        <v>#DIV/0!</v>
      </c>
      <c r="D47" s="3"/>
      <c r="E47" s="20">
        <f>'Sponsor Budget'!E47+'Match Budget'!E47</f>
        <v>0</v>
      </c>
      <c r="F47" s="20">
        <f>'Sponsor Budget'!F47+'Match Budget'!F47</f>
        <v>0</v>
      </c>
      <c r="G47" s="20">
        <f>'Sponsor Budget'!G47+'Match Budget'!G47</f>
        <v>0</v>
      </c>
      <c r="H47" s="20">
        <f>'Sponsor Budget'!H47+'Match Budget'!H47</f>
        <v>0</v>
      </c>
      <c r="I47" s="20">
        <f>'Sponsor Budget'!I47+'Match Budget'!I47</f>
        <v>0</v>
      </c>
      <c r="J47" s="20">
        <f>'Sponsor Budget'!J47+'Match Budget'!J47</f>
        <v>0</v>
      </c>
      <c r="K47" s="20">
        <f>'Sponsor Budget'!K47+'Match Budget'!K47</f>
        <v>0</v>
      </c>
      <c r="L47" s="20"/>
    </row>
    <row r="48" spans="1:21" hidden="1" x14ac:dyDescent="0.45">
      <c r="A48" s="184" t="str">
        <f t="shared" si="23"/>
        <v xml:space="preserve">Person 7 </v>
      </c>
      <c r="B48" s="184"/>
      <c r="C48" s="26" t="e">
        <f>'Sponsor Budget'!C48</f>
        <v>#DIV/0!</v>
      </c>
      <c r="D48" s="3"/>
      <c r="E48" s="20">
        <f>'Sponsor Budget'!E48+'Match Budget'!E48</f>
        <v>0</v>
      </c>
      <c r="F48" s="20">
        <f>'Sponsor Budget'!F48+'Match Budget'!F48</f>
        <v>0</v>
      </c>
      <c r="G48" s="20">
        <f>'Sponsor Budget'!G48+'Match Budget'!G48</f>
        <v>0</v>
      </c>
      <c r="H48" s="20">
        <f>'Sponsor Budget'!H48+'Match Budget'!H48</f>
        <v>0</v>
      </c>
      <c r="I48" s="20">
        <f>'Sponsor Budget'!I48+'Match Budget'!I48</f>
        <v>0</v>
      </c>
      <c r="J48" s="20">
        <f>'Sponsor Budget'!J48+'Match Budget'!J48</f>
        <v>0</v>
      </c>
      <c r="K48" s="20">
        <f>'Sponsor Budget'!K48+'Match Budget'!K48</f>
        <v>0</v>
      </c>
      <c r="L48" s="20"/>
    </row>
    <row r="49" spans="1:13" hidden="1" x14ac:dyDescent="0.45">
      <c r="A49" s="184" t="str">
        <f t="shared" si="23"/>
        <v>Person 8</v>
      </c>
      <c r="B49" s="184"/>
      <c r="C49" s="26" t="e">
        <f>'Sponsor Budget'!C49</f>
        <v>#DIV/0!</v>
      </c>
      <c r="D49" s="3"/>
      <c r="E49" s="20">
        <f>'Sponsor Budget'!E49+'Match Budget'!E49</f>
        <v>0</v>
      </c>
      <c r="F49" s="20">
        <f>'Sponsor Budget'!F49+'Match Budget'!F49</f>
        <v>0</v>
      </c>
      <c r="G49" s="20">
        <f>'Sponsor Budget'!G49+'Match Budget'!G49</f>
        <v>0</v>
      </c>
      <c r="H49" s="20">
        <f>'Sponsor Budget'!H49+'Match Budget'!H49</f>
        <v>0</v>
      </c>
      <c r="I49" s="20">
        <f>'Sponsor Budget'!I49+'Match Budget'!I49</f>
        <v>0</v>
      </c>
      <c r="J49" s="20">
        <f>'Sponsor Budget'!J49+'Match Budget'!J49</f>
        <v>0</v>
      </c>
      <c r="K49" s="20">
        <f>'Sponsor Budget'!K49+'Match Budget'!K49</f>
        <v>0</v>
      </c>
      <c r="L49" s="20"/>
    </row>
    <row r="50" spans="1:13" hidden="1" x14ac:dyDescent="0.45">
      <c r="A50" s="184" t="str">
        <f t="shared" si="23"/>
        <v>Person 9</v>
      </c>
      <c r="B50" s="184"/>
      <c r="C50" s="26" t="e">
        <f>'Sponsor Budget'!C50</f>
        <v>#DIV/0!</v>
      </c>
      <c r="D50" s="3"/>
      <c r="E50" s="20">
        <f>'Sponsor Budget'!E50+'Match Budget'!E50</f>
        <v>0</v>
      </c>
      <c r="F50" s="20">
        <f>'Sponsor Budget'!F50+'Match Budget'!F50</f>
        <v>0</v>
      </c>
      <c r="G50" s="20">
        <f>'Sponsor Budget'!G50+'Match Budget'!G50</f>
        <v>0</v>
      </c>
      <c r="H50" s="20">
        <f>'Sponsor Budget'!H50+'Match Budget'!H50</f>
        <v>0</v>
      </c>
      <c r="I50" s="20">
        <f>'Sponsor Budget'!I50+'Match Budget'!I50</f>
        <v>0</v>
      </c>
      <c r="J50" s="20">
        <f>'Sponsor Budget'!J50+'Match Budget'!J50</f>
        <v>0</v>
      </c>
      <c r="K50" s="20">
        <f>'Sponsor Budget'!K50+'Match Budget'!K50</f>
        <v>0</v>
      </c>
      <c r="L50" s="20"/>
    </row>
    <row r="51" spans="1:13" hidden="1" x14ac:dyDescent="0.45">
      <c r="A51" s="184" t="str">
        <f t="shared" si="23"/>
        <v>Person 10</v>
      </c>
      <c r="B51" s="184"/>
      <c r="C51" s="26" t="e">
        <f>'Sponsor Budget'!C51</f>
        <v>#DIV/0!</v>
      </c>
      <c r="D51" s="3"/>
      <c r="E51" s="20">
        <f>'Sponsor Budget'!E51+'Match Budget'!E51</f>
        <v>0</v>
      </c>
      <c r="F51" s="20">
        <f>'Sponsor Budget'!F51+'Match Budget'!F51</f>
        <v>0</v>
      </c>
      <c r="G51" s="20">
        <f>'Sponsor Budget'!G51+'Match Budget'!G51</f>
        <v>0</v>
      </c>
      <c r="H51" s="20">
        <f>'Sponsor Budget'!H51+'Match Budget'!H51</f>
        <v>0</v>
      </c>
      <c r="I51" s="20">
        <f>'Sponsor Budget'!I51+'Match Budget'!I51</f>
        <v>0</v>
      </c>
      <c r="J51" s="20">
        <f>'Sponsor Budget'!J51+'Match Budget'!J51</f>
        <v>0</v>
      </c>
      <c r="K51" s="20">
        <f>'Sponsor Budget'!K51+'Match Budget'!K51</f>
        <v>0</v>
      </c>
      <c r="L51" s="20"/>
    </row>
    <row r="52" spans="1:13" hidden="1" x14ac:dyDescent="0.45">
      <c r="A52" s="184" t="str">
        <f t="shared" si="23"/>
        <v>Person 11</v>
      </c>
      <c r="B52" s="184"/>
      <c r="C52" s="26" t="e">
        <f>'Sponsor Budget'!C52</f>
        <v>#DIV/0!</v>
      </c>
      <c r="D52" s="3"/>
      <c r="E52" s="20">
        <f>'Sponsor Budget'!E52+'Match Budget'!E52</f>
        <v>0</v>
      </c>
      <c r="F52" s="20">
        <f>'Sponsor Budget'!F52+'Match Budget'!F52</f>
        <v>0</v>
      </c>
      <c r="G52" s="20">
        <f>'Sponsor Budget'!G52+'Match Budget'!G52</f>
        <v>0</v>
      </c>
      <c r="H52" s="20">
        <f>'Sponsor Budget'!H52+'Match Budget'!H52</f>
        <v>0</v>
      </c>
      <c r="I52" s="20">
        <f>'Sponsor Budget'!I52+'Match Budget'!I52</f>
        <v>0</v>
      </c>
      <c r="J52" s="20">
        <f>'Sponsor Budget'!J52+'Match Budget'!J52</f>
        <v>0</v>
      </c>
      <c r="K52" s="20">
        <f>'Sponsor Budget'!K52+'Match Budget'!K52</f>
        <v>0</v>
      </c>
      <c r="L52" s="20"/>
    </row>
    <row r="53" spans="1:13" x14ac:dyDescent="0.45">
      <c r="A53" s="184" t="str">
        <f t="shared" si="23"/>
        <v>Post-doc</v>
      </c>
      <c r="B53" s="184"/>
      <c r="C53" s="26">
        <f>'Sponsor Budget'!C53</f>
        <v>0.67400000000000004</v>
      </c>
      <c r="D53" s="3"/>
      <c r="E53" s="20">
        <f>'Sponsor Budget'!E53+'Match Budget'!E53</f>
        <v>0</v>
      </c>
      <c r="F53" s="20">
        <f>'Sponsor Budget'!F53+'Match Budget'!F53</f>
        <v>0</v>
      </c>
      <c r="G53" s="20">
        <f>'Sponsor Budget'!G53+'Match Budget'!G53</f>
        <v>0</v>
      </c>
      <c r="H53" s="20">
        <f>'Sponsor Budget'!H53+'Match Budget'!H53</f>
        <v>0</v>
      </c>
      <c r="I53" s="20">
        <f>'Sponsor Budget'!I53+'Match Budget'!I53</f>
        <v>0</v>
      </c>
      <c r="J53" s="20">
        <f>'Sponsor Budget'!J53+'Match Budget'!J53</f>
        <v>0</v>
      </c>
      <c r="K53" s="20">
        <f>'Sponsor Budget'!K53+'Match Budget'!K53</f>
        <v>0</v>
      </c>
      <c r="L53" s="20"/>
    </row>
    <row r="54" spans="1:13" x14ac:dyDescent="0.45">
      <c r="A54" s="184" t="str">
        <f t="shared" si="23"/>
        <v>Post-doc</v>
      </c>
      <c r="B54" s="184"/>
      <c r="C54" s="26">
        <f>'Sponsor Budget'!C54</f>
        <v>0.24</v>
      </c>
      <c r="D54" s="3"/>
      <c r="E54" s="20">
        <f>'Sponsor Budget'!E54+'Match Budget'!E54</f>
        <v>0</v>
      </c>
      <c r="F54" s="20">
        <f>'Sponsor Budget'!F54+'Match Budget'!F54</f>
        <v>0</v>
      </c>
      <c r="G54" s="20">
        <f>'Sponsor Budget'!G54+'Match Budget'!G54</f>
        <v>0</v>
      </c>
      <c r="H54" s="20">
        <f>'Sponsor Budget'!H54+'Match Budget'!H54</f>
        <v>0</v>
      </c>
      <c r="I54" s="20">
        <f>'Sponsor Budget'!I54+'Match Budget'!I54</f>
        <v>0</v>
      </c>
      <c r="J54" s="20">
        <f>'Sponsor Budget'!J54+'Match Budget'!J54</f>
        <v>0</v>
      </c>
      <c r="K54" s="20">
        <f>'Sponsor Budget'!K54+'Match Budget'!K54</f>
        <v>0</v>
      </c>
      <c r="L54" s="20"/>
    </row>
    <row r="55" spans="1:13" x14ac:dyDescent="0.45">
      <c r="A55" s="190" t="str">
        <f t="shared" si="23"/>
        <v>GRA-Masters (0.49 FTE)</v>
      </c>
      <c r="B55" s="188"/>
      <c r="C55" s="44" t="str">
        <f>'Sponsor Budget'!C55</f>
        <v>$6913/year</v>
      </c>
      <c r="D55" s="2"/>
      <c r="E55" s="67">
        <f>'Sponsor Budget'!E55+'Match Budget'!E55</f>
        <v>0</v>
      </c>
      <c r="F55" s="67">
        <f>'Sponsor Budget'!F55+'Match Budget'!F55</f>
        <v>0</v>
      </c>
      <c r="G55" s="67">
        <f>'Sponsor Budget'!G55+'Match Budget'!G55</f>
        <v>0</v>
      </c>
      <c r="H55" s="67">
        <f>'Sponsor Budget'!H55+'Match Budget'!H55</f>
        <v>0</v>
      </c>
      <c r="I55" s="67">
        <f>'Sponsor Budget'!I55+'Match Budget'!I55</f>
        <v>0</v>
      </c>
      <c r="J55" s="67">
        <f>'Sponsor Budget'!J55+'Match Budget'!J55</f>
        <v>0</v>
      </c>
      <c r="K55" s="43">
        <f>'Sponsor Budget'!K55+'Match Budget'!K55</f>
        <v>0</v>
      </c>
      <c r="L55" s="40"/>
    </row>
    <row r="56" spans="1:13" hidden="1" x14ac:dyDescent="0.45">
      <c r="A56" s="191" t="str">
        <f t="shared" si="23"/>
        <v>GRA-Masters (0.49 FTE)</v>
      </c>
      <c r="B56" s="184"/>
      <c r="C56" s="26" t="str">
        <f>'Sponsor Budget'!C56</f>
        <v>$6913/year</v>
      </c>
      <c r="D56" s="3"/>
      <c r="E56" s="40">
        <f>'Sponsor Budget'!E56+'Match Budget'!E56</f>
        <v>0</v>
      </c>
      <c r="F56" s="40">
        <f>'Sponsor Budget'!F56+'Match Budget'!F56</f>
        <v>0</v>
      </c>
      <c r="G56" s="40">
        <f>'Sponsor Budget'!G56+'Match Budget'!G56</f>
        <v>0</v>
      </c>
      <c r="H56" s="40">
        <f>'Sponsor Budget'!H56+'Match Budget'!H56</f>
        <v>0</v>
      </c>
      <c r="I56" s="40">
        <f>'Sponsor Budget'!I56+'Match Budget'!I56</f>
        <v>0</v>
      </c>
      <c r="J56" s="40">
        <f>'Sponsor Budget'!J56+'Match Budget'!J56</f>
        <v>0</v>
      </c>
      <c r="K56" s="39">
        <f>'Sponsor Budget'!K56+'Match Budget'!K56</f>
        <v>0</v>
      </c>
      <c r="L56" s="40"/>
    </row>
    <row r="57" spans="1:13" hidden="1" x14ac:dyDescent="0.45">
      <c r="A57" s="191" t="str">
        <f t="shared" si="23"/>
        <v>GRA-PhD (0.49 FTE)</v>
      </c>
      <c r="B57" s="184"/>
      <c r="C57" s="26" t="str">
        <f>'Sponsor Budget'!C57</f>
        <v>$6913/year</v>
      </c>
      <c r="D57" s="3"/>
      <c r="E57" s="40">
        <f>'Sponsor Budget'!E57+'Match Budget'!E57</f>
        <v>0</v>
      </c>
      <c r="F57" s="40">
        <f>'Sponsor Budget'!F57+'Match Budget'!F57</f>
        <v>0</v>
      </c>
      <c r="G57" s="40">
        <f>'Sponsor Budget'!G57+'Match Budget'!G57</f>
        <v>0</v>
      </c>
      <c r="H57" s="40">
        <f>'Sponsor Budget'!H57+'Match Budget'!H57</f>
        <v>0</v>
      </c>
      <c r="I57" s="40">
        <f>'Sponsor Budget'!I57+'Match Budget'!I57</f>
        <v>0</v>
      </c>
      <c r="J57" s="40">
        <f>'Sponsor Budget'!J57+'Match Budget'!J57</f>
        <v>0</v>
      </c>
      <c r="K57" s="39">
        <f>'Sponsor Budget'!K57+'Match Budget'!K57</f>
        <v>0</v>
      </c>
      <c r="L57" s="40"/>
    </row>
    <row r="58" spans="1:13" x14ac:dyDescent="0.45">
      <c r="A58" s="192" t="str">
        <f t="shared" si="23"/>
        <v>GRA-PhD (0.49 FTE)</v>
      </c>
      <c r="B58" s="193"/>
      <c r="C58" s="78" t="str">
        <f>'Sponsor Budget'!C58</f>
        <v>$6913/year</v>
      </c>
      <c r="D58" s="5"/>
      <c r="E58" s="75">
        <f>'Sponsor Budget'!E58+'Match Budget'!E58</f>
        <v>0</v>
      </c>
      <c r="F58" s="75">
        <f>'Sponsor Budget'!F58+'Match Budget'!F58</f>
        <v>0</v>
      </c>
      <c r="G58" s="75">
        <f>'Sponsor Budget'!G58+'Match Budget'!G58</f>
        <v>0</v>
      </c>
      <c r="H58" s="75">
        <f>'Sponsor Budget'!H58+'Match Budget'!H58</f>
        <v>0</v>
      </c>
      <c r="I58" s="75">
        <f>'Sponsor Budget'!I58+'Match Budget'!I58</f>
        <v>0</v>
      </c>
      <c r="J58" s="75">
        <f>'Sponsor Budget'!J58+'Match Budget'!J58</f>
        <v>0</v>
      </c>
      <c r="K58" s="74">
        <f>'Sponsor Budget'!K58+'Match Budget'!K58</f>
        <v>0</v>
      </c>
      <c r="L58" s="40"/>
    </row>
    <row r="59" spans="1:13" x14ac:dyDescent="0.45">
      <c r="A59" s="184" t="str">
        <f t="shared" si="23"/>
        <v>Student-Part-Time ($15/hr,20hr/wk)</v>
      </c>
      <c r="B59" s="184"/>
      <c r="C59" s="26">
        <f>'Sponsor Budget'!C59</f>
        <v>0.1</v>
      </c>
      <c r="D59" s="3"/>
      <c r="E59" s="20">
        <f>'Sponsor Budget'!E59+'Match Budget'!E59</f>
        <v>0</v>
      </c>
      <c r="F59" s="20">
        <f>'Sponsor Budget'!F59+'Match Budget'!F59</f>
        <v>0</v>
      </c>
      <c r="G59" s="20">
        <f>'Sponsor Budget'!G59+'Match Budget'!G59</f>
        <v>0</v>
      </c>
      <c r="H59" s="20">
        <f>'Sponsor Budget'!H59+'Match Budget'!H59</f>
        <v>0</v>
      </c>
      <c r="I59" s="20">
        <f>'Sponsor Budget'!I59+'Match Budget'!I59</f>
        <v>0</v>
      </c>
      <c r="J59" s="20">
        <f>'Sponsor Budget'!J59+'Match Budget'!J59</f>
        <v>0</v>
      </c>
      <c r="K59" s="20">
        <f>'Sponsor Budget'!K59+'Match Budget'!K59</f>
        <v>0</v>
      </c>
      <c r="L59" s="20"/>
    </row>
    <row r="60" spans="1:13" hidden="1" x14ac:dyDescent="0.45">
      <c r="A60" s="184" t="str">
        <f t="shared" si="23"/>
        <v>Student-Part-Time ($15/hr,20hr/wk)</v>
      </c>
      <c r="B60" s="184"/>
      <c r="C60" s="26">
        <f>'Sponsor Budget'!C60</f>
        <v>0.1</v>
      </c>
      <c r="D60" s="3"/>
      <c r="E60" s="20">
        <f>'Sponsor Budget'!E60+'Match Budget'!E60</f>
        <v>0</v>
      </c>
      <c r="F60" s="20">
        <f>'Sponsor Budget'!F60+'Match Budget'!F60</f>
        <v>0</v>
      </c>
      <c r="G60" s="20">
        <f>'Sponsor Budget'!G60+'Match Budget'!G60</f>
        <v>0</v>
      </c>
      <c r="H60" s="20">
        <f>'Sponsor Budget'!H60+'Match Budget'!H60</f>
        <v>0</v>
      </c>
      <c r="I60" s="20">
        <f>'Sponsor Budget'!I60+'Match Budget'!I60</f>
        <v>0</v>
      </c>
      <c r="J60" s="20">
        <f>'Sponsor Budget'!J60+'Match Budget'!J60</f>
        <v>0</v>
      </c>
      <c r="K60" s="20">
        <f>'Sponsor Budget'!K60+'Match Budget'!K60</f>
        <v>0</v>
      </c>
      <c r="L60" s="20"/>
    </row>
    <row r="61" spans="1:13" hidden="1" x14ac:dyDescent="0.45">
      <c r="A61" s="184" t="str">
        <f t="shared" si="23"/>
        <v>Student-Part-Time ($15/hr,20hr/wk)</v>
      </c>
      <c r="B61" s="184"/>
      <c r="C61" s="26">
        <f>'Sponsor Budget'!C61</f>
        <v>0.1</v>
      </c>
      <c r="D61" s="3"/>
      <c r="E61" s="20">
        <f>'Sponsor Budget'!E61+'Match Budget'!E61</f>
        <v>0</v>
      </c>
      <c r="F61" s="20">
        <f>'Sponsor Budget'!F61+'Match Budget'!F61</f>
        <v>0</v>
      </c>
      <c r="G61" s="20">
        <f>'Sponsor Budget'!G61+'Match Budget'!G61</f>
        <v>0</v>
      </c>
      <c r="H61" s="20">
        <f>'Sponsor Budget'!H61+'Match Budget'!H61</f>
        <v>0</v>
      </c>
      <c r="I61" s="20">
        <f>'Sponsor Budget'!I61+'Match Budget'!I61</f>
        <v>0</v>
      </c>
      <c r="J61" s="20">
        <f>'Sponsor Budget'!J61+'Match Budget'!J61</f>
        <v>0</v>
      </c>
      <c r="K61" s="20">
        <f>'Sponsor Budget'!K61+'Match Budget'!K61</f>
        <v>0</v>
      </c>
      <c r="L61" s="20"/>
    </row>
    <row r="62" spans="1:13" ht="14.65" thickBot="1" x14ac:dyDescent="0.5">
      <c r="A62" s="184" t="str">
        <f t="shared" si="23"/>
        <v>Student-Part-Time ($15/hr,20hr/wk)</v>
      </c>
      <c r="B62" s="184"/>
      <c r="C62" s="26">
        <f>'Sponsor Budget'!C62</f>
        <v>0.1</v>
      </c>
      <c r="D62" s="3"/>
      <c r="E62" s="20">
        <f>'Sponsor Budget'!E62+'Match Budget'!E62</f>
        <v>0</v>
      </c>
      <c r="F62" s="20">
        <f>'Sponsor Budget'!F62+'Match Budget'!F62</f>
        <v>0</v>
      </c>
      <c r="G62" s="20">
        <f>'Sponsor Budget'!G62+'Match Budget'!G62</f>
        <v>0</v>
      </c>
      <c r="H62" s="20">
        <f>'Sponsor Budget'!H62+'Match Budget'!H62</f>
        <v>0</v>
      </c>
      <c r="I62" s="20">
        <f>'Sponsor Budget'!I62+'Match Budget'!I62</f>
        <v>0</v>
      </c>
      <c r="J62" s="20">
        <f>'Sponsor Budget'!J62+'Match Budget'!J62</f>
        <v>0</v>
      </c>
      <c r="K62" s="20">
        <f>'Sponsor Budget'!K62+'Match Budget'!K62</f>
        <v>0</v>
      </c>
      <c r="L62" s="20"/>
    </row>
    <row r="63" spans="1:13" ht="14.65" thickBot="1" x14ac:dyDescent="0.5">
      <c r="A63" s="34" t="s">
        <v>52</v>
      </c>
      <c r="B63" s="32"/>
      <c r="C63" s="32"/>
      <c r="D63" s="32"/>
      <c r="E63" s="33">
        <f t="shared" ref="E63:J63" si="24">SUM(E42:E62)</f>
        <v>0</v>
      </c>
      <c r="F63" s="33">
        <f t="shared" si="24"/>
        <v>0</v>
      </c>
      <c r="G63" s="33">
        <f t="shared" si="24"/>
        <v>0</v>
      </c>
      <c r="H63" s="33">
        <f t="shared" si="24"/>
        <v>0</v>
      </c>
      <c r="I63" s="33">
        <f t="shared" si="24"/>
        <v>0</v>
      </c>
      <c r="J63" s="33">
        <f t="shared" si="24"/>
        <v>0</v>
      </c>
      <c r="K63" s="35">
        <f>SUM(E63:J63)</f>
        <v>0</v>
      </c>
      <c r="L63" s="64"/>
      <c r="M63" s="63">
        <f>SUM(K42:K62)</f>
        <v>0</v>
      </c>
    </row>
    <row r="64" spans="1:13" ht="14.65" thickBot="1" x14ac:dyDescent="0.5">
      <c r="A64" s="23"/>
      <c r="E64" s="64"/>
      <c r="F64" s="64"/>
      <c r="G64" s="64"/>
      <c r="H64" s="64"/>
      <c r="I64" s="64"/>
      <c r="J64" s="64"/>
      <c r="K64" s="64"/>
      <c r="L64" s="64"/>
      <c r="M64" s="63"/>
    </row>
    <row r="65" spans="1:21" ht="14.65" thickBot="1" x14ac:dyDescent="0.5">
      <c r="A65" s="135" t="s">
        <v>115</v>
      </c>
      <c r="B65" s="136"/>
      <c r="C65" s="136"/>
      <c r="D65" s="136"/>
      <c r="E65" s="137">
        <f>E39+E63</f>
        <v>0</v>
      </c>
      <c r="F65" s="137">
        <f t="shared" ref="F65:J65" si="25">F39+F63</f>
        <v>0</v>
      </c>
      <c r="G65" s="137">
        <f t="shared" si="25"/>
        <v>0</v>
      </c>
      <c r="H65" s="137">
        <f t="shared" si="25"/>
        <v>0</v>
      </c>
      <c r="I65" s="137">
        <f t="shared" si="25"/>
        <v>0</v>
      </c>
      <c r="J65" s="137">
        <f t="shared" si="25"/>
        <v>0</v>
      </c>
      <c r="K65" s="138">
        <f>SUM(E65:I65)</f>
        <v>0</v>
      </c>
      <c r="L65" s="139"/>
      <c r="M65" s="63">
        <f>K39+K63</f>
        <v>0</v>
      </c>
    </row>
    <row r="66" spans="1:21" x14ac:dyDescent="0.45">
      <c r="A66" s="23"/>
      <c r="E66" s="64"/>
      <c r="F66" s="64"/>
      <c r="G66" s="64"/>
      <c r="H66" s="64"/>
      <c r="I66" s="64"/>
      <c r="J66" s="64"/>
      <c r="K66" s="64"/>
      <c r="L66" s="64"/>
      <c r="M66" s="63"/>
    </row>
    <row r="67" spans="1:21" x14ac:dyDescent="0.45">
      <c r="A67" s="37" t="s">
        <v>82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S67" s="181"/>
      <c r="T67" s="181"/>
      <c r="U67" s="122"/>
    </row>
    <row r="68" spans="1:21" x14ac:dyDescent="0.45">
      <c r="A68" s="31" t="s">
        <v>60</v>
      </c>
      <c r="D68" s="3"/>
      <c r="E68" s="11">
        <f>'Sponsor Budget'!E68+'Match Budget'!E68</f>
        <v>0</v>
      </c>
      <c r="F68" s="11">
        <f>'Sponsor Budget'!F68+'Match Budget'!F68</f>
        <v>0</v>
      </c>
      <c r="G68" s="11">
        <f>'Sponsor Budget'!G68+'Match Budget'!G68</f>
        <v>0</v>
      </c>
      <c r="H68" s="11">
        <f>'Sponsor Budget'!H68+'Match Budget'!H68</f>
        <v>0</v>
      </c>
      <c r="I68" s="11">
        <f>'Sponsor Budget'!I68+'Match Budget'!I68</f>
        <v>0</v>
      </c>
      <c r="J68" s="11">
        <f>'Sponsor Budget'!J68+'Match Budget'!J68</f>
        <v>0</v>
      </c>
      <c r="K68" s="38">
        <f>SUM(E68:J68)</f>
        <v>0</v>
      </c>
      <c r="L68" s="38"/>
    </row>
    <row r="69" spans="1:21" x14ac:dyDescent="0.45">
      <c r="A69" s="31" t="s">
        <v>60</v>
      </c>
      <c r="D69" s="3"/>
      <c r="E69" s="11">
        <f>'Sponsor Budget'!E69+'Match Budget'!E69</f>
        <v>0</v>
      </c>
      <c r="F69" s="11">
        <f>'Sponsor Budget'!F69+'Match Budget'!F69</f>
        <v>0</v>
      </c>
      <c r="G69" s="11">
        <f>'Sponsor Budget'!G69+'Match Budget'!G69</f>
        <v>0</v>
      </c>
      <c r="H69" s="11">
        <f>'Sponsor Budget'!H69+'Match Budget'!H69</f>
        <v>0</v>
      </c>
      <c r="I69" s="11">
        <f>'Sponsor Budget'!I69+'Match Budget'!I69</f>
        <v>0</v>
      </c>
      <c r="J69" s="11">
        <f>'Sponsor Budget'!J69+'Match Budget'!J69</f>
        <v>0</v>
      </c>
      <c r="K69" s="38">
        <f t="shared" ref="K69:K70" si="26">SUM(E69:J69)</f>
        <v>0</v>
      </c>
      <c r="L69" s="38"/>
    </row>
    <row r="70" spans="1:21" hidden="1" x14ac:dyDescent="0.45">
      <c r="A70" s="31" t="s">
        <v>60</v>
      </c>
      <c r="D70" s="3"/>
      <c r="E70" s="11">
        <f>'Sponsor Budget'!E70+'Match Budget'!E70</f>
        <v>0</v>
      </c>
      <c r="F70" s="11">
        <f>'Sponsor Budget'!F70+'Match Budget'!F70</f>
        <v>0</v>
      </c>
      <c r="G70" s="11">
        <f>'Sponsor Budget'!G70+'Match Budget'!G70</f>
        <v>0</v>
      </c>
      <c r="H70" s="11">
        <f>'Sponsor Budget'!H70+'Match Budget'!H70</f>
        <v>0</v>
      </c>
      <c r="I70" s="11">
        <f>'Sponsor Budget'!I70+'Match Budget'!I70</f>
        <v>0</v>
      </c>
      <c r="J70" s="11">
        <f>'Sponsor Budget'!J70+'Match Budget'!J70</f>
        <v>0</v>
      </c>
      <c r="K70" s="38">
        <f t="shared" si="26"/>
        <v>0</v>
      </c>
      <c r="L70" s="38"/>
    </row>
    <row r="71" spans="1:21" ht="14.65" thickBot="1" x14ac:dyDescent="0.5">
      <c r="A71" s="31" t="s">
        <v>60</v>
      </c>
      <c r="D71" s="42"/>
      <c r="E71" s="11">
        <f>'Sponsor Budget'!E71+'Match Budget'!E71</f>
        <v>0</v>
      </c>
      <c r="F71" s="11">
        <f>'Sponsor Budget'!F71+'Match Budget'!F71</f>
        <v>0</v>
      </c>
      <c r="G71" s="11">
        <f>'Sponsor Budget'!G71+'Match Budget'!G71</f>
        <v>0</v>
      </c>
      <c r="H71" s="11">
        <f>'Sponsor Budget'!H71+'Match Budget'!H71</f>
        <v>0</v>
      </c>
      <c r="I71" s="11">
        <f>'Sponsor Budget'!I71+'Match Budget'!I71</f>
        <v>0</v>
      </c>
      <c r="J71" s="11">
        <f>'Sponsor Budget'!J71+'Match Budget'!J71</f>
        <v>0</v>
      </c>
      <c r="K71" s="38">
        <f>SUM(E71:J71)</f>
        <v>0</v>
      </c>
      <c r="L71" s="38"/>
    </row>
    <row r="72" spans="1:21" ht="14.65" thickBot="1" x14ac:dyDescent="0.5">
      <c r="A72" s="34" t="s">
        <v>83</v>
      </c>
      <c r="B72" s="32"/>
      <c r="C72" s="32"/>
      <c r="D72" s="32"/>
      <c r="E72" s="33">
        <f>SUM(E68:E71)</f>
        <v>0</v>
      </c>
      <c r="F72" s="33">
        <f t="shared" ref="F72:J72" si="27">SUM(F68:F71)</f>
        <v>0</v>
      </c>
      <c r="G72" s="33">
        <f t="shared" si="27"/>
        <v>0</v>
      </c>
      <c r="H72" s="33">
        <f t="shared" si="27"/>
        <v>0</v>
      </c>
      <c r="I72" s="33">
        <f t="shared" si="27"/>
        <v>0</v>
      </c>
      <c r="J72" s="33">
        <f t="shared" si="27"/>
        <v>0</v>
      </c>
      <c r="K72" s="35">
        <f>SUM(E72:J72)</f>
        <v>0</v>
      </c>
      <c r="L72" s="64"/>
      <c r="M72" s="63">
        <f>SUM(K68:K71)</f>
        <v>0</v>
      </c>
    </row>
    <row r="73" spans="1:21" x14ac:dyDescent="0.45">
      <c r="A73" s="37" t="s">
        <v>84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S73" s="181"/>
      <c r="T73" s="181"/>
      <c r="U73" s="122"/>
    </row>
    <row r="74" spans="1:21" x14ac:dyDescent="0.45">
      <c r="A74" s="31" t="s">
        <v>88</v>
      </c>
      <c r="D74" s="3"/>
      <c r="E74" s="11">
        <f>'Sponsor Budget'!E74</f>
        <v>0</v>
      </c>
      <c r="F74" s="11">
        <f>'Sponsor Budget'!F74</f>
        <v>0</v>
      </c>
      <c r="G74" s="11">
        <f>'Sponsor Budget'!G74</f>
        <v>0</v>
      </c>
      <c r="H74" s="11">
        <f>'Sponsor Budget'!H74</f>
        <v>0</v>
      </c>
      <c r="I74" s="11">
        <f>'Sponsor Budget'!I74</f>
        <v>0</v>
      </c>
      <c r="J74" s="11">
        <f>'Sponsor Budget'!J74+'Match Budget'!J74</f>
        <v>0</v>
      </c>
      <c r="K74" s="38">
        <f>SUM(E74:J74)</f>
        <v>0</v>
      </c>
      <c r="L74" s="38"/>
    </row>
    <row r="75" spans="1:21" x14ac:dyDescent="0.45">
      <c r="A75" s="31" t="s">
        <v>89</v>
      </c>
      <c r="D75" s="3"/>
      <c r="E75" s="11">
        <f>'Sponsor Budget'!E75</f>
        <v>0</v>
      </c>
      <c r="F75" s="11">
        <f>'Sponsor Budget'!F75</f>
        <v>0</v>
      </c>
      <c r="G75" s="11">
        <f>'Sponsor Budget'!G75</f>
        <v>0</v>
      </c>
      <c r="H75" s="11">
        <f>'Sponsor Budget'!H75</f>
        <v>0</v>
      </c>
      <c r="I75" s="11">
        <f>'Sponsor Budget'!I75</f>
        <v>0</v>
      </c>
      <c r="J75" s="11">
        <f>'Sponsor Budget'!J75+'Match Budget'!J75</f>
        <v>0</v>
      </c>
      <c r="K75" s="38">
        <f t="shared" ref="K75:K78" si="28">SUM(E75:J75)</f>
        <v>0</v>
      </c>
      <c r="L75" s="38"/>
    </row>
    <row r="76" spans="1:21" x14ac:dyDescent="0.45">
      <c r="A76" s="31" t="s">
        <v>90</v>
      </c>
      <c r="D76" s="3"/>
      <c r="E76" s="11">
        <f>'Sponsor Budget'!E76</f>
        <v>0</v>
      </c>
      <c r="F76" s="11">
        <f>'Sponsor Budget'!F76</f>
        <v>0</v>
      </c>
      <c r="G76" s="11">
        <f>'Sponsor Budget'!G76</f>
        <v>0</v>
      </c>
      <c r="H76" s="11">
        <f>'Sponsor Budget'!H76</f>
        <v>0</v>
      </c>
      <c r="I76" s="11">
        <f>'Sponsor Budget'!I76</f>
        <v>0</v>
      </c>
      <c r="J76" s="11">
        <f>'Sponsor Budget'!J76+'Match Budget'!J76</f>
        <v>0</v>
      </c>
      <c r="K76" s="38">
        <f t="shared" si="28"/>
        <v>0</v>
      </c>
      <c r="L76" s="38"/>
    </row>
    <row r="77" spans="1:21" x14ac:dyDescent="0.45">
      <c r="A77" s="31" t="s">
        <v>91</v>
      </c>
      <c r="D77" s="3"/>
      <c r="E77" s="11">
        <f>'Sponsor Budget'!E77</f>
        <v>0</v>
      </c>
      <c r="F77" s="11">
        <f>'Sponsor Budget'!F77</f>
        <v>0</v>
      </c>
      <c r="G77" s="11">
        <f>'Sponsor Budget'!G77</f>
        <v>0</v>
      </c>
      <c r="H77" s="11">
        <f>'Sponsor Budget'!H77</f>
        <v>0</v>
      </c>
      <c r="I77" s="11">
        <f>'Sponsor Budget'!I77</f>
        <v>0</v>
      </c>
      <c r="J77" s="11">
        <f>'Sponsor Budget'!J77+'Match Budget'!J77</f>
        <v>0</v>
      </c>
      <c r="K77" s="38">
        <f t="shared" si="28"/>
        <v>0</v>
      </c>
      <c r="L77" s="38"/>
    </row>
    <row r="78" spans="1:21" ht="14.65" thickBot="1" x14ac:dyDescent="0.5">
      <c r="A78" s="31" t="s">
        <v>66</v>
      </c>
      <c r="D78" s="42"/>
      <c r="E78" s="11">
        <f>'Sponsor Budget'!E78</f>
        <v>0</v>
      </c>
      <c r="F78" s="11">
        <f>'Sponsor Budget'!F78</f>
        <v>0</v>
      </c>
      <c r="G78" s="11">
        <f>'Sponsor Budget'!G78</f>
        <v>0</v>
      </c>
      <c r="H78" s="11">
        <f>'Sponsor Budget'!H78</f>
        <v>0</v>
      </c>
      <c r="I78" s="11">
        <f>'Sponsor Budget'!I78</f>
        <v>0</v>
      </c>
      <c r="J78" s="11">
        <f>'Sponsor Budget'!J78+'Match Budget'!J78</f>
        <v>0</v>
      </c>
      <c r="K78" s="38">
        <f t="shared" si="28"/>
        <v>0</v>
      </c>
      <c r="L78" s="38"/>
    </row>
    <row r="79" spans="1:21" ht="14.65" thickBot="1" x14ac:dyDescent="0.5">
      <c r="A79" s="34" t="s">
        <v>85</v>
      </c>
      <c r="B79" s="32"/>
      <c r="C79" s="32"/>
      <c r="D79" s="32"/>
      <c r="E79" s="33">
        <f>SUM(E74:E78)</f>
        <v>0</v>
      </c>
      <c r="F79" s="33">
        <f t="shared" ref="F79:J79" si="29">SUM(F74:F78)</f>
        <v>0</v>
      </c>
      <c r="G79" s="33">
        <f t="shared" si="29"/>
        <v>0</v>
      </c>
      <c r="H79" s="33">
        <f t="shared" si="29"/>
        <v>0</v>
      </c>
      <c r="I79" s="33">
        <f t="shared" si="29"/>
        <v>0</v>
      </c>
      <c r="J79" s="33">
        <f t="shared" si="29"/>
        <v>0</v>
      </c>
      <c r="K79" s="35">
        <f>SUM(E79:J79)</f>
        <v>0</v>
      </c>
      <c r="L79" s="64"/>
      <c r="M79" s="63">
        <f>SUM(K74:K78)</f>
        <v>0</v>
      </c>
    </row>
    <row r="80" spans="1:21" x14ac:dyDescent="0.45">
      <c r="A80" s="37" t="str">
        <f>'Match Budget'!A73</f>
        <v>THIRD PARTY MATCH COMMITMENTS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S80" s="181"/>
      <c r="T80" s="181"/>
      <c r="U80" s="122"/>
    </row>
    <row r="81" spans="1:21" x14ac:dyDescent="0.45">
      <c r="A81">
        <f>'Match Budget'!A74</f>
        <v>0</v>
      </c>
      <c r="D81" s="3"/>
      <c r="E81" s="11">
        <f>'Match Budget'!E74</f>
        <v>0</v>
      </c>
      <c r="F81" s="11">
        <f>'Match Budget'!F74</f>
        <v>0</v>
      </c>
      <c r="G81" s="11">
        <f>'Match Budget'!G74</f>
        <v>0</v>
      </c>
      <c r="H81" s="11">
        <f>'Match Budget'!H74</f>
        <v>0</v>
      </c>
      <c r="I81" s="11">
        <f>'Match Budget'!I74</f>
        <v>0</v>
      </c>
      <c r="J81" s="11">
        <f>'Sponsor Budget'!J81+'Match Budget'!J81</f>
        <v>0</v>
      </c>
      <c r="K81" s="38">
        <f>SUM(E81:J81)</f>
        <v>0</v>
      </c>
      <c r="L81" s="38"/>
    </row>
    <row r="82" spans="1:21" x14ac:dyDescent="0.45">
      <c r="A82">
        <f>'Match Budget'!A75</f>
        <v>0</v>
      </c>
      <c r="D82" s="3"/>
      <c r="E82" s="11">
        <f>'Match Budget'!E75</f>
        <v>0</v>
      </c>
      <c r="F82" s="11">
        <f>'Match Budget'!F75</f>
        <v>0</v>
      </c>
      <c r="G82" s="11">
        <f>'Match Budget'!G75</f>
        <v>0</v>
      </c>
      <c r="H82" s="11">
        <f>'Match Budget'!H75</f>
        <v>0</v>
      </c>
      <c r="I82" s="11">
        <f>'Match Budget'!I75</f>
        <v>0</v>
      </c>
      <c r="J82" s="11">
        <f>'Sponsor Budget'!J82+'Match Budget'!J82</f>
        <v>0</v>
      </c>
      <c r="K82" s="38">
        <f t="shared" ref="K82:K85" si="30">SUM(E82:J82)</f>
        <v>0</v>
      </c>
      <c r="L82" s="38"/>
    </row>
    <row r="83" spans="1:21" x14ac:dyDescent="0.45">
      <c r="A83">
        <f>'Match Budget'!A76</f>
        <v>0</v>
      </c>
      <c r="D83" s="3"/>
      <c r="E83" s="11">
        <f>'Match Budget'!E76</f>
        <v>0</v>
      </c>
      <c r="F83" s="11">
        <f>'Match Budget'!F76</f>
        <v>0</v>
      </c>
      <c r="G83" s="11">
        <f>'Match Budget'!G76</f>
        <v>0</v>
      </c>
      <c r="H83" s="11">
        <f>'Match Budget'!H76</f>
        <v>0</v>
      </c>
      <c r="I83" s="11">
        <f>'Match Budget'!I76</f>
        <v>0</v>
      </c>
      <c r="J83" s="11">
        <f>'Sponsor Budget'!J83+'Match Budget'!J83</f>
        <v>0</v>
      </c>
      <c r="K83" s="38">
        <f t="shared" si="30"/>
        <v>0</v>
      </c>
      <c r="L83" s="38"/>
    </row>
    <row r="84" spans="1:21" x14ac:dyDescent="0.45">
      <c r="A84">
        <f>'Match Budget'!A77</f>
        <v>0</v>
      </c>
      <c r="D84" s="3"/>
      <c r="E84" s="11">
        <f>'Match Budget'!E77</f>
        <v>0</v>
      </c>
      <c r="F84" s="11">
        <f>'Match Budget'!F77</f>
        <v>0</v>
      </c>
      <c r="G84" s="11">
        <f>'Match Budget'!G77</f>
        <v>0</v>
      </c>
      <c r="H84" s="11">
        <f>'Match Budget'!H77</f>
        <v>0</v>
      </c>
      <c r="I84" s="11">
        <f>'Match Budget'!I77</f>
        <v>0</v>
      </c>
      <c r="J84" s="11">
        <f>'Sponsor Budget'!J84+'Match Budget'!J84</f>
        <v>0</v>
      </c>
      <c r="K84" s="38">
        <f t="shared" si="30"/>
        <v>0</v>
      </c>
      <c r="L84" s="38"/>
    </row>
    <row r="85" spans="1:21" ht="14.65" thickBot="1" x14ac:dyDescent="0.5">
      <c r="A85">
        <f>'Match Budget'!A78</f>
        <v>0</v>
      </c>
      <c r="D85" s="42"/>
      <c r="E85" s="11">
        <f>'Match Budget'!E78</f>
        <v>0</v>
      </c>
      <c r="F85" s="11">
        <f>'Match Budget'!F78</f>
        <v>0</v>
      </c>
      <c r="G85" s="11">
        <f>'Match Budget'!G78</f>
        <v>0</v>
      </c>
      <c r="H85" s="11">
        <f>'Match Budget'!H78</f>
        <v>0</v>
      </c>
      <c r="I85" s="11">
        <f>'Match Budget'!I78</f>
        <v>0</v>
      </c>
      <c r="J85" s="11">
        <f>'Sponsor Budget'!J85+'Match Budget'!J85</f>
        <v>0</v>
      </c>
      <c r="K85" s="38">
        <f t="shared" si="30"/>
        <v>0</v>
      </c>
      <c r="L85" s="38"/>
    </row>
    <row r="86" spans="1:21" ht="14.65" thickBot="1" x14ac:dyDescent="0.5">
      <c r="A86" s="34" t="str">
        <f>'Match Budget'!A79</f>
        <v>THIRD PARTY MATCH COMMITMENTS</v>
      </c>
      <c r="B86" s="32"/>
      <c r="C86" s="32"/>
      <c r="D86" s="32"/>
      <c r="E86" s="33">
        <f>SUM(E81:E85)</f>
        <v>0</v>
      </c>
      <c r="F86" s="33">
        <f t="shared" ref="F86:J86" si="31">SUM(F81:F85)</f>
        <v>0</v>
      </c>
      <c r="G86" s="33">
        <f t="shared" si="31"/>
        <v>0</v>
      </c>
      <c r="H86" s="33">
        <f t="shared" si="31"/>
        <v>0</v>
      </c>
      <c r="I86" s="33">
        <f t="shared" si="31"/>
        <v>0</v>
      </c>
      <c r="J86" s="33">
        <f t="shared" si="31"/>
        <v>0</v>
      </c>
      <c r="K86" s="35">
        <f>SUM(E86:J86)</f>
        <v>0</v>
      </c>
      <c r="L86" s="64"/>
      <c r="M86" s="63">
        <f>SUM(K81:K85)</f>
        <v>0</v>
      </c>
    </row>
    <row r="87" spans="1:21" x14ac:dyDescent="0.45">
      <c r="A87" s="37" t="s">
        <v>53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S87" s="181"/>
      <c r="T87" s="181"/>
      <c r="U87" s="122"/>
    </row>
    <row r="88" spans="1:21" x14ac:dyDescent="0.45">
      <c r="A88" s="31" t="s">
        <v>54</v>
      </c>
      <c r="D88" s="3"/>
      <c r="E88" s="11">
        <f>'Sponsor Budget'!E81+'Match Budget'!E81</f>
        <v>0</v>
      </c>
      <c r="F88" s="11">
        <f>'Sponsor Budget'!F81+'Match Budget'!F81</f>
        <v>0</v>
      </c>
      <c r="G88" s="11">
        <f>'Sponsor Budget'!G81+'Match Budget'!G81</f>
        <v>0</v>
      </c>
      <c r="H88" s="11">
        <f>'Sponsor Budget'!H81+'Match Budget'!H81</f>
        <v>0</v>
      </c>
      <c r="I88" s="11">
        <f>'Sponsor Budget'!I81+'Match Budget'!I81</f>
        <v>0</v>
      </c>
      <c r="J88" s="11">
        <f>'Sponsor Budget'!J81+'Match Budget'!J81</f>
        <v>0</v>
      </c>
      <c r="K88" s="38">
        <f>SUM(E88:J88)</f>
        <v>0</v>
      </c>
      <c r="L88" s="38"/>
    </row>
    <row r="89" spans="1:21" hidden="1" x14ac:dyDescent="0.45">
      <c r="A89" s="31" t="s">
        <v>54</v>
      </c>
      <c r="D89" s="3"/>
      <c r="E89" s="11">
        <f>'Sponsor Budget'!E82+'Match Budget'!E82</f>
        <v>0</v>
      </c>
      <c r="F89" s="11">
        <f>'Sponsor Budget'!F82+'Match Budget'!F82</f>
        <v>0</v>
      </c>
      <c r="G89" s="11">
        <f>'Sponsor Budget'!G82+'Match Budget'!G82</f>
        <v>0</v>
      </c>
      <c r="H89" s="11">
        <f>'Sponsor Budget'!H82+'Match Budget'!H82</f>
        <v>0</v>
      </c>
      <c r="I89" s="11">
        <f>'Sponsor Budget'!I82+'Match Budget'!I82</f>
        <v>0</v>
      </c>
      <c r="J89" s="11">
        <f>'Sponsor Budget'!J82+'Match Budget'!J82</f>
        <v>0</v>
      </c>
      <c r="K89" s="38">
        <f>SUM(E89:J89)</f>
        <v>0</v>
      </c>
      <c r="L89" s="38"/>
    </row>
    <row r="90" spans="1:21" hidden="1" x14ac:dyDescent="0.45">
      <c r="A90" s="31" t="s">
        <v>54</v>
      </c>
      <c r="D90" s="3"/>
      <c r="E90" s="11">
        <f>'Sponsor Budget'!E83+'Match Budget'!E83</f>
        <v>0</v>
      </c>
      <c r="F90" s="11">
        <f>'Sponsor Budget'!F83+'Match Budget'!F83</f>
        <v>0</v>
      </c>
      <c r="G90" s="11">
        <f>'Sponsor Budget'!G83+'Match Budget'!G83</f>
        <v>0</v>
      </c>
      <c r="H90" s="11">
        <f>'Sponsor Budget'!H83+'Match Budget'!H83</f>
        <v>0</v>
      </c>
      <c r="I90" s="11">
        <f>'Sponsor Budget'!I83+'Match Budget'!I83</f>
        <v>0</v>
      </c>
      <c r="J90" s="11">
        <f>'Sponsor Budget'!J83+'Match Budget'!J83</f>
        <v>0</v>
      </c>
      <c r="K90" s="38">
        <f>SUM(E90:J90)</f>
        <v>0</v>
      </c>
      <c r="L90" s="38"/>
    </row>
    <row r="91" spans="1:21" ht="14.65" thickBot="1" x14ac:dyDescent="0.5">
      <c r="A91" s="31" t="s">
        <v>55</v>
      </c>
      <c r="E91" s="11"/>
      <c r="F91" s="11"/>
      <c r="G91" s="11"/>
      <c r="H91" s="11"/>
      <c r="I91" s="11"/>
      <c r="J91" s="11"/>
      <c r="K91" s="38">
        <f>SUM(E91:J91)</f>
        <v>0</v>
      </c>
      <c r="L91" s="38"/>
    </row>
    <row r="92" spans="1:21" ht="14.65" thickBot="1" x14ac:dyDescent="0.5">
      <c r="A92" s="34" t="s">
        <v>56</v>
      </c>
      <c r="B92" s="32"/>
      <c r="C92" s="32"/>
      <c r="D92" s="32"/>
      <c r="E92" s="33">
        <f>SUM(E88:E91)</f>
        <v>0</v>
      </c>
      <c r="F92" s="33">
        <f t="shared" ref="F92:J92" si="32">SUM(F88:F91)</f>
        <v>0</v>
      </c>
      <c r="G92" s="33">
        <f t="shared" si="32"/>
        <v>0</v>
      </c>
      <c r="H92" s="33">
        <f t="shared" si="32"/>
        <v>0</v>
      </c>
      <c r="I92" s="33">
        <f t="shared" si="32"/>
        <v>0</v>
      </c>
      <c r="J92" s="33">
        <f t="shared" si="32"/>
        <v>0</v>
      </c>
      <c r="K92" s="35">
        <f>SUM(E92:J92)</f>
        <v>0</v>
      </c>
      <c r="L92" s="64"/>
      <c r="M92" s="63">
        <f>SUM(K88:K91)</f>
        <v>0</v>
      </c>
    </row>
    <row r="93" spans="1:21" x14ac:dyDescent="0.45">
      <c r="A93" s="37" t="s">
        <v>58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S93" s="181"/>
      <c r="T93" s="181"/>
      <c r="U93" s="122"/>
    </row>
    <row r="94" spans="1:21" x14ac:dyDescent="0.45">
      <c r="A94" s="23" t="s">
        <v>59</v>
      </c>
      <c r="D94" s="46" t="s">
        <v>109</v>
      </c>
      <c r="E94" s="20">
        <f>SUM(E95:E99)</f>
        <v>0</v>
      </c>
      <c r="F94" s="20">
        <f t="shared" ref="F94:I94" si="33">SUM(F95:F99)</f>
        <v>0</v>
      </c>
      <c r="G94" s="20">
        <f t="shared" si="33"/>
        <v>0</v>
      </c>
      <c r="H94" s="20">
        <f t="shared" si="33"/>
        <v>0</v>
      </c>
      <c r="I94" s="20">
        <f t="shared" si="33"/>
        <v>0</v>
      </c>
      <c r="J94" s="20">
        <f>SUM(J95:J99)</f>
        <v>0</v>
      </c>
      <c r="K94" s="20">
        <f>SUM(E94:J94)</f>
        <v>0</v>
      </c>
      <c r="L94" s="20"/>
      <c r="M94" s="63">
        <f>SUM(K95:K99)</f>
        <v>0</v>
      </c>
    </row>
    <row r="95" spans="1:21" x14ac:dyDescent="0.45">
      <c r="A95" t="s">
        <v>60</v>
      </c>
      <c r="D95" s="3"/>
      <c r="E95" s="11">
        <f>'Sponsor Budget'!E88+'Match Budget'!E88</f>
        <v>0</v>
      </c>
      <c r="F95" s="11">
        <f>'Sponsor Budget'!F88+'Match Budget'!F88</f>
        <v>0</v>
      </c>
      <c r="G95" s="11">
        <f>'Sponsor Budget'!G88+'Match Budget'!G88</f>
        <v>0</v>
      </c>
      <c r="H95" s="11">
        <f>'Sponsor Budget'!H88+'Match Budget'!H88</f>
        <v>0</v>
      </c>
      <c r="I95" s="11">
        <f>'Sponsor Budget'!I88+'Match Budget'!I88</f>
        <v>0</v>
      </c>
      <c r="J95" s="11">
        <f>'Sponsor Budget'!J88+'Match Budget'!J88</f>
        <v>0</v>
      </c>
      <c r="K95" s="38">
        <f t="shared" ref="K95:K105" si="34">SUM(E95:J95)</f>
        <v>0</v>
      </c>
      <c r="L95" s="38"/>
    </row>
    <row r="96" spans="1:21" x14ac:dyDescent="0.45">
      <c r="A96" t="s">
        <v>60</v>
      </c>
      <c r="D96" s="3"/>
      <c r="E96" s="11">
        <f>'Sponsor Budget'!E89+'Match Budget'!E89</f>
        <v>0</v>
      </c>
      <c r="F96" s="11">
        <f>'Sponsor Budget'!F89+'Match Budget'!F89</f>
        <v>0</v>
      </c>
      <c r="G96" s="11">
        <f>'Sponsor Budget'!G89+'Match Budget'!G89</f>
        <v>0</v>
      </c>
      <c r="H96" s="11">
        <f>'Sponsor Budget'!H89+'Match Budget'!H89</f>
        <v>0</v>
      </c>
      <c r="I96" s="11">
        <f>'Sponsor Budget'!I89+'Match Budget'!I89</f>
        <v>0</v>
      </c>
      <c r="J96" s="11">
        <f>'Sponsor Budget'!J89+'Match Budget'!J89</f>
        <v>0</v>
      </c>
      <c r="K96" s="38">
        <f t="shared" si="34"/>
        <v>0</v>
      </c>
      <c r="L96" s="38"/>
    </row>
    <row r="97" spans="1:21" x14ac:dyDescent="0.45">
      <c r="A97" t="s">
        <v>60</v>
      </c>
      <c r="D97" s="3"/>
      <c r="E97" s="11">
        <f>'Sponsor Budget'!E90+'Match Budget'!E90</f>
        <v>0</v>
      </c>
      <c r="F97" s="11">
        <f>'Sponsor Budget'!F90+'Match Budget'!F90</f>
        <v>0</v>
      </c>
      <c r="G97" s="11">
        <f>'Sponsor Budget'!G90+'Match Budget'!G90</f>
        <v>0</v>
      </c>
      <c r="H97" s="11">
        <f>'Sponsor Budget'!H90+'Match Budget'!H90</f>
        <v>0</v>
      </c>
      <c r="I97" s="11">
        <f>'Sponsor Budget'!I90+'Match Budget'!I90</f>
        <v>0</v>
      </c>
      <c r="J97" s="11">
        <f>'Sponsor Budget'!J90+'Match Budget'!J90</f>
        <v>0</v>
      </c>
      <c r="K97" s="38">
        <f t="shared" si="34"/>
        <v>0</v>
      </c>
      <c r="L97" s="38"/>
    </row>
    <row r="98" spans="1:21" x14ac:dyDescent="0.45">
      <c r="A98" t="s">
        <v>60</v>
      </c>
      <c r="D98" s="3"/>
      <c r="E98" s="11">
        <f>'Sponsor Budget'!E91+'Match Budget'!E91</f>
        <v>0</v>
      </c>
      <c r="F98" s="11">
        <f>'Sponsor Budget'!F91+'Match Budget'!F91</f>
        <v>0</v>
      </c>
      <c r="G98" s="11">
        <f>'Sponsor Budget'!G91+'Match Budget'!G91</f>
        <v>0</v>
      </c>
      <c r="H98" s="11">
        <f>'Sponsor Budget'!H91+'Match Budget'!H91</f>
        <v>0</v>
      </c>
      <c r="I98" s="11">
        <f>'Sponsor Budget'!I91+'Match Budget'!I91</f>
        <v>0</v>
      </c>
      <c r="J98" s="11">
        <f>'Sponsor Budget'!J91+'Match Budget'!J91</f>
        <v>0</v>
      </c>
      <c r="K98" s="38">
        <f t="shared" si="34"/>
        <v>0</v>
      </c>
      <c r="L98" s="38"/>
    </row>
    <row r="99" spans="1:21" x14ac:dyDescent="0.45">
      <c r="A99" t="s">
        <v>60</v>
      </c>
      <c r="D99" s="3"/>
      <c r="E99" s="11">
        <f>'Sponsor Budget'!E92+'Match Budget'!E92</f>
        <v>0</v>
      </c>
      <c r="F99" s="11">
        <f>'Sponsor Budget'!F92+'Match Budget'!F92</f>
        <v>0</v>
      </c>
      <c r="G99" s="11">
        <f>'Sponsor Budget'!G92+'Match Budget'!G92</f>
        <v>0</v>
      </c>
      <c r="H99" s="11">
        <f>'Sponsor Budget'!H92+'Match Budget'!H92</f>
        <v>0</v>
      </c>
      <c r="I99" s="11">
        <f>'Sponsor Budget'!I92+'Match Budget'!I92</f>
        <v>0</v>
      </c>
      <c r="J99" s="11">
        <f>'Sponsor Budget'!J92+'Match Budget'!J92</f>
        <v>0</v>
      </c>
      <c r="K99" s="38">
        <f t="shared" si="34"/>
        <v>0</v>
      </c>
      <c r="L99" s="38"/>
    </row>
    <row r="100" spans="1:21" x14ac:dyDescent="0.45">
      <c r="A100" t="s">
        <v>61</v>
      </c>
      <c r="D100" s="3"/>
      <c r="E100" s="11">
        <f>'Sponsor Budget'!E93+'Match Budget'!E93</f>
        <v>0</v>
      </c>
      <c r="F100" s="11">
        <f>'Sponsor Budget'!F93+'Match Budget'!F93</f>
        <v>0</v>
      </c>
      <c r="G100" s="11">
        <f>'Sponsor Budget'!G93+'Match Budget'!G93</f>
        <v>0</v>
      </c>
      <c r="H100" s="11">
        <f>'Sponsor Budget'!H93+'Match Budget'!H93</f>
        <v>0</v>
      </c>
      <c r="I100" s="11">
        <f>'Sponsor Budget'!I93+'Match Budget'!I93</f>
        <v>0</v>
      </c>
      <c r="J100" s="11">
        <f>'Sponsor Budget'!J93+'Match Budget'!J93</f>
        <v>0</v>
      </c>
      <c r="K100" s="38">
        <f t="shared" si="34"/>
        <v>0</v>
      </c>
      <c r="L100" s="38"/>
    </row>
    <row r="101" spans="1:21" x14ac:dyDescent="0.45">
      <c r="A101" t="s">
        <v>62</v>
      </c>
      <c r="D101" s="3"/>
      <c r="E101" s="11">
        <f>'Sponsor Budget'!E94+'Match Budget'!E94</f>
        <v>0</v>
      </c>
      <c r="F101" s="11">
        <f>'Sponsor Budget'!F94+'Match Budget'!F94</f>
        <v>0</v>
      </c>
      <c r="G101" s="11">
        <f>'Sponsor Budget'!G94+'Match Budget'!G94</f>
        <v>0</v>
      </c>
      <c r="H101" s="11">
        <f>'Sponsor Budget'!H94+'Match Budget'!H94</f>
        <v>0</v>
      </c>
      <c r="I101" s="11">
        <f>'Sponsor Budget'!I94+'Match Budget'!I94</f>
        <v>0</v>
      </c>
      <c r="J101" s="11">
        <f>'Sponsor Budget'!J94+'Match Budget'!J94</f>
        <v>0</v>
      </c>
      <c r="K101" s="38">
        <f>SUM(E101:J101)</f>
        <v>0</v>
      </c>
      <c r="L101" s="38"/>
    </row>
    <row r="102" spans="1:21" x14ac:dyDescent="0.45">
      <c r="A102" t="s">
        <v>63</v>
      </c>
      <c r="D102" s="3"/>
      <c r="E102" s="11">
        <f>'Sponsor Budget'!E95+'Match Budget'!E95</f>
        <v>0</v>
      </c>
      <c r="F102" s="11">
        <f>'Sponsor Budget'!F95+'Match Budget'!F95</f>
        <v>0</v>
      </c>
      <c r="G102" s="11">
        <f>'Sponsor Budget'!G95+'Match Budget'!G95</f>
        <v>0</v>
      </c>
      <c r="H102" s="11">
        <f>'Sponsor Budget'!H95+'Match Budget'!H95</f>
        <v>0</v>
      </c>
      <c r="I102" s="11">
        <f>'Sponsor Budget'!I95+'Match Budget'!I95</f>
        <v>0</v>
      </c>
      <c r="J102" s="11">
        <f>'Sponsor Budget'!J95+'Match Budget'!J95</f>
        <v>0</v>
      </c>
      <c r="K102" s="38">
        <f t="shared" si="34"/>
        <v>0</v>
      </c>
      <c r="L102" s="38"/>
    </row>
    <row r="103" spans="1:21" x14ac:dyDescent="0.45">
      <c r="A103" t="s">
        <v>64</v>
      </c>
      <c r="D103" s="3"/>
      <c r="E103" s="11">
        <f>'Sponsor Budget'!E96+'Match Budget'!E96</f>
        <v>0</v>
      </c>
      <c r="F103" s="11">
        <f>'Sponsor Budget'!F96+'Match Budget'!F96</f>
        <v>0</v>
      </c>
      <c r="G103" s="11">
        <f>'Sponsor Budget'!G96+'Match Budget'!G96</f>
        <v>0</v>
      </c>
      <c r="H103" s="11">
        <f>'Sponsor Budget'!H96+'Match Budget'!H96</f>
        <v>0</v>
      </c>
      <c r="I103" s="11">
        <f>'Sponsor Budget'!I96+'Match Budget'!I96</f>
        <v>0</v>
      </c>
      <c r="J103" s="11">
        <f>'Sponsor Budget'!J96+'Match Budget'!J96</f>
        <v>0</v>
      </c>
      <c r="K103" s="38">
        <f t="shared" si="34"/>
        <v>0</v>
      </c>
      <c r="L103" s="38"/>
    </row>
    <row r="104" spans="1:21" x14ac:dyDescent="0.45">
      <c r="A104" t="s">
        <v>65</v>
      </c>
      <c r="D104" s="3"/>
      <c r="E104" s="11">
        <f>'Sponsor Budget'!E97+'Match Budget'!E97</f>
        <v>0</v>
      </c>
      <c r="F104" s="11">
        <f>'Sponsor Budget'!F97+'Match Budget'!F97</f>
        <v>0</v>
      </c>
      <c r="G104" s="11">
        <f>'Sponsor Budget'!G97+'Match Budget'!G97</f>
        <v>0</v>
      </c>
      <c r="H104" s="11">
        <f>'Sponsor Budget'!H97+'Match Budget'!H97</f>
        <v>0</v>
      </c>
      <c r="I104" s="11">
        <f>'Sponsor Budget'!I97+'Match Budget'!I97</f>
        <v>0</v>
      </c>
      <c r="J104" s="11">
        <f>'Sponsor Budget'!J97+'Match Budget'!J97</f>
        <v>0</v>
      </c>
      <c r="K104" s="38">
        <f>SUM(E104:J104)</f>
        <v>0</v>
      </c>
      <c r="L104" s="38"/>
    </row>
    <row r="105" spans="1:21" ht="14.65" thickBot="1" x14ac:dyDescent="0.5">
      <c r="A105" t="s">
        <v>66</v>
      </c>
      <c r="D105" s="42"/>
      <c r="E105" s="11">
        <f>'Sponsor Budget'!E98+'Match Budget'!E98</f>
        <v>0</v>
      </c>
      <c r="F105" s="11">
        <f>'Sponsor Budget'!F98+'Match Budget'!F98</f>
        <v>0</v>
      </c>
      <c r="G105" s="11">
        <f>'Sponsor Budget'!G98+'Match Budget'!G98</f>
        <v>0</v>
      </c>
      <c r="H105" s="11">
        <f>'Sponsor Budget'!H98+'Match Budget'!H98</f>
        <v>0</v>
      </c>
      <c r="I105" s="11">
        <f>'Sponsor Budget'!I98+'Match Budget'!I98</f>
        <v>0</v>
      </c>
      <c r="J105" s="11">
        <f>'Sponsor Budget'!J98+'Match Budget'!J98</f>
        <v>0</v>
      </c>
      <c r="K105" s="38">
        <f t="shared" si="34"/>
        <v>0</v>
      </c>
      <c r="L105" s="38"/>
    </row>
    <row r="106" spans="1:21" ht="14.65" thickBot="1" x14ac:dyDescent="0.5">
      <c r="A106" s="34" t="s">
        <v>67</v>
      </c>
      <c r="B106" s="32"/>
      <c r="C106" s="32"/>
      <c r="D106" s="32"/>
      <c r="E106" s="33">
        <f>SUM(E95:E105)</f>
        <v>0</v>
      </c>
      <c r="F106" s="33">
        <f t="shared" ref="F106:J106" si="35">SUM(F95:F105)</f>
        <v>0</v>
      </c>
      <c r="G106" s="33">
        <f t="shared" si="35"/>
        <v>0</v>
      </c>
      <c r="H106" s="33">
        <f t="shared" si="35"/>
        <v>0</v>
      </c>
      <c r="I106" s="33">
        <f t="shared" si="35"/>
        <v>0</v>
      </c>
      <c r="J106" s="33">
        <f t="shared" si="35"/>
        <v>0</v>
      </c>
      <c r="K106" s="35">
        <f>SUM(E106:J106)</f>
        <v>0</v>
      </c>
      <c r="L106" s="64"/>
      <c r="M106" s="63">
        <f>SUM(K95:K105)</f>
        <v>0</v>
      </c>
    </row>
    <row r="107" spans="1:21" x14ac:dyDescent="0.45">
      <c r="A107" s="45" t="s">
        <v>68</v>
      </c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S107" s="181"/>
      <c r="T107" s="181"/>
      <c r="U107" s="122"/>
    </row>
    <row r="108" spans="1:21" x14ac:dyDescent="0.45">
      <c r="A108" s="47" t="s">
        <v>69</v>
      </c>
      <c r="B108" s="1"/>
      <c r="C108" s="1"/>
      <c r="D108" s="48" t="s">
        <v>74</v>
      </c>
      <c r="E108" s="53">
        <f>'Sponsor Budget'!E101+'Match Budget'!E101</f>
        <v>0</v>
      </c>
      <c r="F108" s="49">
        <f>'Sponsor Budget'!F101+'Match Budget'!F101</f>
        <v>0</v>
      </c>
      <c r="G108" s="49">
        <f>'Sponsor Budget'!G101+'Match Budget'!G101</f>
        <v>0</v>
      </c>
      <c r="H108" s="49">
        <f>'Sponsor Budget'!H101+'Match Budget'!H101</f>
        <v>0</v>
      </c>
      <c r="I108" s="49">
        <f>'Sponsor Budget'!I101+'Match Budget'!I101</f>
        <v>0</v>
      </c>
      <c r="J108" s="49">
        <f>'Sponsor Budget'!J101+'Match Budget'!J101</f>
        <v>0</v>
      </c>
      <c r="K108" s="54">
        <f t="shared" ref="K108:K118" si="36">SUM(E108:J108)</f>
        <v>0</v>
      </c>
      <c r="L108" s="38"/>
    </row>
    <row r="109" spans="1:21" x14ac:dyDescent="0.45">
      <c r="A109" s="121" t="s">
        <v>102</v>
      </c>
      <c r="B109" s="4"/>
      <c r="C109" s="4"/>
      <c r="D109" s="51" t="s">
        <v>75</v>
      </c>
      <c r="E109" s="55">
        <f>'Sponsor Budget'!E102+'Match Budget'!E102</f>
        <v>0</v>
      </c>
      <c r="F109" s="52">
        <f>'Sponsor Budget'!F102+'Match Budget'!F102</f>
        <v>0</v>
      </c>
      <c r="G109" s="52">
        <f>'Sponsor Budget'!G102+'Match Budget'!G102</f>
        <v>0</v>
      </c>
      <c r="H109" s="52">
        <f>'Sponsor Budget'!H102+'Match Budget'!H102</f>
        <v>0</v>
      </c>
      <c r="I109" s="52">
        <f>'Sponsor Budget'!I102+'Match Budget'!I102</f>
        <v>0</v>
      </c>
      <c r="J109" s="52">
        <f>'Sponsor Budget'!J102+'Match Budget'!J102</f>
        <v>0</v>
      </c>
      <c r="K109" s="56">
        <f t="shared" si="36"/>
        <v>0</v>
      </c>
      <c r="L109" s="38"/>
    </row>
    <row r="110" spans="1:21" x14ac:dyDescent="0.45">
      <c r="A110" s="47" t="s">
        <v>70</v>
      </c>
      <c r="B110" s="1"/>
      <c r="C110" s="1"/>
      <c r="D110" s="48" t="s">
        <v>74</v>
      </c>
      <c r="E110" s="53">
        <f>'Sponsor Budget'!E103+'Match Budget'!E103</f>
        <v>0</v>
      </c>
      <c r="F110" s="49">
        <f>'Sponsor Budget'!F103+'Match Budget'!F103</f>
        <v>0</v>
      </c>
      <c r="G110" s="49">
        <f>'Sponsor Budget'!G103+'Match Budget'!G103</f>
        <v>0</v>
      </c>
      <c r="H110" s="49">
        <f>'Sponsor Budget'!H103+'Match Budget'!H103</f>
        <v>0</v>
      </c>
      <c r="I110" s="49">
        <f>'Sponsor Budget'!I103+'Match Budget'!I103</f>
        <v>0</v>
      </c>
      <c r="J110" s="49">
        <f>'Sponsor Budget'!J103+'Match Budget'!J103</f>
        <v>0</v>
      </c>
      <c r="K110" s="54">
        <f t="shared" si="36"/>
        <v>0</v>
      </c>
      <c r="L110" s="38"/>
    </row>
    <row r="111" spans="1:21" x14ac:dyDescent="0.45">
      <c r="A111" s="121" t="s">
        <v>102</v>
      </c>
      <c r="B111" s="4"/>
      <c r="C111" s="4"/>
      <c r="D111" s="51" t="s">
        <v>75</v>
      </c>
      <c r="E111" s="55">
        <f>'Sponsor Budget'!E104+'Match Budget'!E104</f>
        <v>0</v>
      </c>
      <c r="F111" s="52">
        <f>'Sponsor Budget'!F104+'Match Budget'!F104</f>
        <v>0</v>
      </c>
      <c r="G111" s="52">
        <f>'Sponsor Budget'!G104+'Match Budget'!G104</f>
        <v>0</v>
      </c>
      <c r="H111" s="52">
        <f>'Sponsor Budget'!H104+'Match Budget'!H104</f>
        <v>0</v>
      </c>
      <c r="I111" s="52">
        <f>'Sponsor Budget'!I104+'Match Budget'!I104</f>
        <v>0</v>
      </c>
      <c r="J111" s="52">
        <f>'Sponsor Budget'!J104+'Match Budget'!J104</f>
        <v>0</v>
      </c>
      <c r="K111" s="56">
        <f t="shared" si="36"/>
        <v>0</v>
      </c>
      <c r="L111" s="38"/>
    </row>
    <row r="112" spans="1:21" x14ac:dyDescent="0.45">
      <c r="A112" s="47" t="s">
        <v>71</v>
      </c>
      <c r="B112" s="1"/>
      <c r="C112" s="1"/>
      <c r="D112" s="48" t="s">
        <v>74</v>
      </c>
      <c r="E112" s="53">
        <f>'Sponsor Budget'!E105+'Match Budget'!E105</f>
        <v>0</v>
      </c>
      <c r="F112" s="49">
        <f>'Sponsor Budget'!F105+'Match Budget'!F105</f>
        <v>0</v>
      </c>
      <c r="G112" s="49">
        <f>'Sponsor Budget'!G105+'Match Budget'!G105</f>
        <v>0</v>
      </c>
      <c r="H112" s="49">
        <f>'Sponsor Budget'!H105+'Match Budget'!H105</f>
        <v>0</v>
      </c>
      <c r="I112" s="49">
        <f>'Sponsor Budget'!I105+'Match Budget'!I105</f>
        <v>0</v>
      </c>
      <c r="J112" s="49">
        <f>'Sponsor Budget'!J105+'Match Budget'!J105</f>
        <v>0</v>
      </c>
      <c r="K112" s="54">
        <f t="shared" si="36"/>
        <v>0</v>
      </c>
      <c r="L112" s="38"/>
    </row>
    <row r="113" spans="1:22" ht="14.65" thickBot="1" x14ac:dyDescent="0.5">
      <c r="A113" s="121" t="s">
        <v>102</v>
      </c>
      <c r="B113" s="4"/>
      <c r="C113" s="4"/>
      <c r="D113" s="51" t="s">
        <v>75</v>
      </c>
      <c r="E113" s="55">
        <f>'Sponsor Budget'!E106+'Match Budget'!E106</f>
        <v>0</v>
      </c>
      <c r="F113" s="52">
        <f>'Sponsor Budget'!F106+'Match Budget'!F106</f>
        <v>0</v>
      </c>
      <c r="G113" s="52">
        <f>'Sponsor Budget'!G106+'Match Budget'!G106</f>
        <v>0</v>
      </c>
      <c r="H113" s="52">
        <f>'Sponsor Budget'!H106+'Match Budget'!H106</f>
        <v>0</v>
      </c>
      <c r="I113" s="52">
        <f>'Sponsor Budget'!I106+'Match Budget'!I106</f>
        <v>0</v>
      </c>
      <c r="J113" s="52">
        <f>'Sponsor Budget'!J106+'Match Budget'!J106</f>
        <v>0</v>
      </c>
      <c r="K113" s="56">
        <f t="shared" si="36"/>
        <v>0</v>
      </c>
      <c r="L113" s="38"/>
    </row>
    <row r="114" spans="1:22" hidden="1" x14ac:dyDescent="0.45">
      <c r="A114" s="47" t="s">
        <v>72</v>
      </c>
      <c r="B114" s="1"/>
      <c r="C114" s="1"/>
      <c r="D114" s="48" t="s">
        <v>74</v>
      </c>
      <c r="E114" s="53">
        <f>'Sponsor Budget'!E107+'Match Budget'!E107</f>
        <v>0</v>
      </c>
      <c r="F114" s="49">
        <f>'Sponsor Budget'!F107+'Match Budget'!F107</f>
        <v>0</v>
      </c>
      <c r="G114" s="49">
        <f>'Sponsor Budget'!G107+'Match Budget'!G107</f>
        <v>0</v>
      </c>
      <c r="H114" s="49">
        <f>'Sponsor Budget'!H107+'Match Budget'!H107</f>
        <v>0</v>
      </c>
      <c r="I114" s="49">
        <f>'Sponsor Budget'!I107+'Match Budget'!I107</f>
        <v>0</v>
      </c>
      <c r="J114" s="49">
        <f>'Sponsor Budget'!J107+'Match Budget'!J107</f>
        <v>0</v>
      </c>
      <c r="K114" s="54">
        <f t="shared" si="36"/>
        <v>0</v>
      </c>
      <c r="L114" s="38"/>
    </row>
    <row r="115" spans="1:22" hidden="1" x14ac:dyDescent="0.45">
      <c r="A115" s="121" t="s">
        <v>102</v>
      </c>
      <c r="B115" s="4"/>
      <c r="C115" s="4"/>
      <c r="D115" s="51" t="s">
        <v>75</v>
      </c>
      <c r="E115" s="55">
        <f>'Sponsor Budget'!E108+'Match Budget'!E108</f>
        <v>0</v>
      </c>
      <c r="F115" s="52">
        <f>'Sponsor Budget'!F108+'Match Budget'!F108</f>
        <v>0</v>
      </c>
      <c r="G115" s="52">
        <f>'Sponsor Budget'!G108+'Match Budget'!G108</f>
        <v>0</v>
      </c>
      <c r="H115" s="52">
        <f>'Sponsor Budget'!H108+'Match Budget'!H108</f>
        <v>0</v>
      </c>
      <c r="I115" s="52">
        <f>'Sponsor Budget'!I108+'Match Budget'!I108</f>
        <v>0</v>
      </c>
      <c r="J115" s="52">
        <f>'Sponsor Budget'!J108+'Match Budget'!J108</f>
        <v>0</v>
      </c>
      <c r="K115" s="56">
        <f t="shared" si="36"/>
        <v>0</v>
      </c>
      <c r="L115" s="38"/>
    </row>
    <row r="116" spans="1:22" hidden="1" x14ac:dyDescent="0.45">
      <c r="A116" s="47" t="s">
        <v>73</v>
      </c>
      <c r="B116" s="1"/>
      <c r="C116" s="1"/>
      <c r="D116" s="48" t="s">
        <v>74</v>
      </c>
      <c r="E116" s="53">
        <f>'Sponsor Budget'!E109+'Match Budget'!E109</f>
        <v>0</v>
      </c>
      <c r="F116" s="49">
        <f>'Sponsor Budget'!F109+'Match Budget'!F109</f>
        <v>0</v>
      </c>
      <c r="G116" s="49">
        <f>'Sponsor Budget'!G109+'Match Budget'!G109</f>
        <v>0</v>
      </c>
      <c r="H116" s="49">
        <f>'Sponsor Budget'!H109+'Match Budget'!H109</f>
        <v>0</v>
      </c>
      <c r="I116" s="49">
        <f>'Sponsor Budget'!I109+'Match Budget'!I109</f>
        <v>0</v>
      </c>
      <c r="J116" s="49">
        <f>'Sponsor Budget'!J109+'Match Budget'!J109</f>
        <v>0</v>
      </c>
      <c r="K116" s="54">
        <f t="shared" si="36"/>
        <v>0</v>
      </c>
      <c r="L116" s="38"/>
    </row>
    <row r="117" spans="1:22" ht="14.65" hidden="1" thickBot="1" x14ac:dyDescent="0.5">
      <c r="A117" s="121" t="s">
        <v>102</v>
      </c>
      <c r="B117" s="4"/>
      <c r="C117" s="4"/>
      <c r="D117" s="51" t="s">
        <v>75</v>
      </c>
      <c r="E117" s="55">
        <f>'Sponsor Budget'!E110+'Match Budget'!E110</f>
        <v>0</v>
      </c>
      <c r="F117" s="52">
        <f>'Sponsor Budget'!F110+'Match Budget'!F110</f>
        <v>0</v>
      </c>
      <c r="G117" s="52">
        <f>'Sponsor Budget'!G110+'Match Budget'!G110</f>
        <v>0</v>
      </c>
      <c r="H117" s="52">
        <f>'Sponsor Budget'!H110+'Match Budget'!H110</f>
        <v>0</v>
      </c>
      <c r="I117" s="52">
        <f>'Sponsor Budget'!I110+'Match Budget'!I110</f>
        <v>0</v>
      </c>
      <c r="J117" s="52">
        <f>'Sponsor Budget'!J110+'Match Budget'!J110</f>
        <v>0</v>
      </c>
      <c r="K117" s="56">
        <f t="shared" si="36"/>
        <v>0</v>
      </c>
      <c r="L117" s="38"/>
    </row>
    <row r="118" spans="1:22" ht="14.65" thickBot="1" x14ac:dyDescent="0.5">
      <c r="A118" s="84" t="s">
        <v>76</v>
      </c>
      <c r="B118" s="85"/>
      <c r="C118" s="85"/>
      <c r="D118" s="85"/>
      <c r="E118" s="86">
        <f t="shared" ref="E118:J118" si="37">SUM(E107:E117)</f>
        <v>0</v>
      </c>
      <c r="F118" s="86">
        <f t="shared" si="37"/>
        <v>0</v>
      </c>
      <c r="G118" s="86">
        <f t="shared" si="37"/>
        <v>0</v>
      </c>
      <c r="H118" s="86">
        <f t="shared" si="37"/>
        <v>0</v>
      </c>
      <c r="I118" s="86">
        <f t="shared" si="37"/>
        <v>0</v>
      </c>
      <c r="J118" s="86">
        <f t="shared" si="37"/>
        <v>0</v>
      </c>
      <c r="K118" s="87">
        <f t="shared" si="36"/>
        <v>0</v>
      </c>
      <c r="L118" s="91"/>
      <c r="M118" s="63">
        <f>SUM(K108:K117)</f>
        <v>0</v>
      </c>
    </row>
    <row r="119" spans="1:22" ht="14.65" thickBot="1" x14ac:dyDescent="0.5">
      <c r="N119" s="197" t="s">
        <v>77</v>
      </c>
      <c r="O119" s="197"/>
      <c r="P119" s="197"/>
      <c r="Q119" s="197"/>
      <c r="R119" s="197"/>
      <c r="S119" s="197"/>
      <c r="T119" s="99"/>
      <c r="U119" s="99"/>
    </row>
    <row r="120" spans="1:22" ht="14.65" thickBot="1" x14ac:dyDescent="0.5">
      <c r="A120" s="100" t="s">
        <v>78</v>
      </c>
      <c r="B120" s="101"/>
      <c r="C120" s="101"/>
      <c r="D120" s="101"/>
      <c r="E120" s="102">
        <f>ROUND(IF(M$31=0, 0, N$120*M$31)+IF(M$32=0, 0, N$120*M$32)+IF(M$33=0, 0, N$120*M$33)+IF(M$34=0, 0, N$120*M$34),0)</f>
        <v>0</v>
      </c>
      <c r="F120" s="102">
        <f t="shared" ref="F120:I120" si="38">ROUND(IF(N$31=0, 0, O$120*N$31)+IF(N$32=0, 0, O$120*N$32)+IF(N$33=0, 0, O$120*N$33)+IF(N$34=0, 0, O$120*N$34),0)</f>
        <v>0</v>
      </c>
      <c r="G120" s="102">
        <f t="shared" si="38"/>
        <v>0</v>
      </c>
      <c r="H120" s="102">
        <f t="shared" si="38"/>
        <v>0</v>
      </c>
      <c r="I120" s="102">
        <f t="shared" si="38"/>
        <v>0</v>
      </c>
      <c r="J120" s="102">
        <f>ROUND(IF(R$31=0, 0, S$120*R$31)+IF(R$32=0, 0, S$120*R$32)+IF(R$33=0, 0, S$120*R$33)+IF(R$34=0, 0, S$120*R$34),0)</f>
        <v>0</v>
      </c>
      <c r="K120" s="103">
        <f>SUM(E120:J120)</f>
        <v>0</v>
      </c>
      <c r="L120" s="104"/>
      <c r="N120" s="58">
        <f>ROUND(((4482*3)+(746.26*3)+(2988+278.3))*1.045,0)</f>
        <v>19804</v>
      </c>
      <c r="O120" s="59">
        <f>ROUND(N120*1.045,0)</f>
        <v>20695</v>
      </c>
      <c r="P120" s="59">
        <f>ROUND(O120*1.045,0)</f>
        <v>21626</v>
      </c>
      <c r="Q120" s="59">
        <f>ROUND(P120*1.045,0)</f>
        <v>22599</v>
      </c>
      <c r="R120" s="59">
        <f>ROUND(Q120*1.045,0)</f>
        <v>23616</v>
      </c>
      <c r="S120" s="59">
        <f>ROUND(R120*1.045,0)</f>
        <v>24679</v>
      </c>
      <c r="T120" s="59" t="s">
        <v>186</v>
      </c>
    </row>
    <row r="121" spans="1:22" ht="14.65" hidden="1" thickBot="1" x14ac:dyDescent="0.5">
      <c r="N121" s="58">
        <f>ROUND(((5190*3)+(746.26*3)+(3342+278.3))*1.045,0)</f>
        <v>22393</v>
      </c>
      <c r="O121" s="59">
        <f>ROUND(N121*1.045,0)</f>
        <v>23401</v>
      </c>
      <c r="P121" s="59">
        <f>ROUND(O121*1.045,0)</f>
        <v>24454</v>
      </c>
      <c r="Q121" s="59">
        <f>ROUND(P121*1.045,0)</f>
        <v>25554</v>
      </c>
      <c r="R121" s="59">
        <f>ROUND(Q121*1.045,0)</f>
        <v>26704</v>
      </c>
      <c r="S121" s="59">
        <f>ROUND(R121*1.045,0)</f>
        <v>27906</v>
      </c>
      <c r="T121" s="59" t="s">
        <v>185</v>
      </c>
    </row>
    <row r="122" spans="1:22" ht="16.149999999999999" hidden="1" thickBot="1" x14ac:dyDescent="0.55000000000000004">
      <c r="A122" s="36" t="s">
        <v>117</v>
      </c>
      <c r="B122" s="61"/>
      <c r="C122" s="61"/>
      <c r="D122" s="61"/>
      <c r="E122" s="62">
        <f>E39+E63+E72+E92+E106+E120</f>
        <v>0</v>
      </c>
      <c r="F122" s="62">
        <f t="shared" ref="F122:I122" si="39">F39+F63+F72+F92+F106+F120</f>
        <v>0</v>
      </c>
      <c r="G122" s="62">
        <f t="shared" si="39"/>
        <v>0</v>
      </c>
      <c r="H122" s="62">
        <f t="shared" si="39"/>
        <v>0</v>
      </c>
      <c r="I122" s="62">
        <f t="shared" si="39"/>
        <v>0</v>
      </c>
      <c r="J122" s="62"/>
      <c r="K122" s="60">
        <f>SUM(E122:I122)</f>
        <v>0</v>
      </c>
      <c r="L122" s="38"/>
      <c r="M122" s="63">
        <f>K39+K63+K72+K92+K106+K120</f>
        <v>0</v>
      </c>
    </row>
    <row r="123" spans="1:22" ht="14.65" thickBot="1" x14ac:dyDescent="0.5"/>
    <row r="124" spans="1:22" ht="16.149999999999999" thickBot="1" x14ac:dyDescent="0.55000000000000004">
      <c r="A124" s="36" t="s">
        <v>79</v>
      </c>
      <c r="B124" s="61"/>
      <c r="C124" s="61"/>
      <c r="D124" s="61"/>
      <c r="E124" s="62">
        <f>ROUND(E39+E63+E72+E79+E86+E92+E106+E118+E120,0)</f>
        <v>0</v>
      </c>
      <c r="F124" s="62">
        <f t="shared" ref="F124:I124" si="40">ROUND(F39+F63+F72+F79+F86+F92+F106+F118+F120,0)</f>
        <v>0</v>
      </c>
      <c r="G124" s="62">
        <f t="shared" si="40"/>
        <v>0</v>
      </c>
      <c r="H124" s="62">
        <f t="shared" si="40"/>
        <v>0</v>
      </c>
      <c r="I124" s="62">
        <f t="shared" si="40"/>
        <v>0</v>
      </c>
      <c r="J124" s="62">
        <f t="shared" ref="J124" si="41">ROUND(J39+J63+J72+J79+J92+J106+J118+J120,0)</f>
        <v>0</v>
      </c>
      <c r="K124" s="60">
        <f>ROUND(SUM(E124:J124),0)</f>
        <v>0</v>
      </c>
      <c r="L124" s="38"/>
      <c r="M124" s="63">
        <f>ROUND(K39+K63+K72+K79+K92+K106+K118+K120,0)</f>
        <v>0</v>
      </c>
    </row>
    <row r="125" spans="1:22" ht="16.149999999999999" hidden="1" thickBot="1" x14ac:dyDescent="0.55000000000000004">
      <c r="A125" s="152"/>
      <c r="B125" s="152"/>
      <c r="C125" s="152"/>
      <c r="D125" s="152"/>
      <c r="E125" s="93"/>
      <c r="F125" s="93"/>
      <c r="G125" s="93"/>
      <c r="H125" s="93"/>
      <c r="I125" s="93"/>
      <c r="J125" s="93"/>
      <c r="K125" s="38"/>
      <c r="L125" s="38"/>
      <c r="M125" s="63"/>
    </row>
    <row r="126" spans="1:22" ht="16.149999999999999" hidden="1" thickBot="1" x14ac:dyDescent="0.55000000000000004">
      <c r="A126" s="36" t="s">
        <v>120</v>
      </c>
      <c r="B126" s="61"/>
      <c r="C126" s="61"/>
      <c r="D126" s="61"/>
      <c r="E126" s="62">
        <f>E124-E109-E111-E113-E115-E117</f>
        <v>0</v>
      </c>
      <c r="F126" s="62">
        <f t="shared" ref="F126:I126" si="42">F124-F109-F111-F113-F115-F117</f>
        <v>0</v>
      </c>
      <c r="G126" s="62">
        <f t="shared" si="42"/>
        <v>0</v>
      </c>
      <c r="H126" s="62">
        <f t="shared" si="42"/>
        <v>0</v>
      </c>
      <c r="I126" s="62">
        <f t="shared" si="42"/>
        <v>0</v>
      </c>
      <c r="J126" s="62"/>
      <c r="K126" s="60">
        <f>SUM(E126:I126)</f>
        <v>0</v>
      </c>
      <c r="L126" s="38"/>
      <c r="M126" s="63">
        <f>K124-K117-K115-K113-K111-K109</f>
        <v>0</v>
      </c>
    </row>
    <row r="127" spans="1:22" ht="14.65" thickBot="1" x14ac:dyDescent="0.5"/>
    <row r="128" spans="1:22" ht="14.65" thickBot="1" x14ac:dyDescent="0.5">
      <c r="A128" s="79" t="s">
        <v>80</v>
      </c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T128" s="185" t="s">
        <v>101</v>
      </c>
      <c r="U128" s="186"/>
      <c r="V128" s="187"/>
    </row>
    <row r="129" spans="1:25" x14ac:dyDescent="0.45">
      <c r="A129" t="s">
        <v>81</v>
      </c>
      <c r="E129" s="30">
        <f>ROUND(E120,0)</f>
        <v>0</v>
      </c>
      <c r="F129" s="30">
        <f t="shared" ref="F129:K129" si="43">ROUND(F120,0)</f>
        <v>0</v>
      </c>
      <c r="G129" s="30">
        <f t="shared" si="43"/>
        <v>0</v>
      </c>
      <c r="H129" s="30">
        <f t="shared" si="43"/>
        <v>0</v>
      </c>
      <c r="I129" s="30">
        <f t="shared" si="43"/>
        <v>0</v>
      </c>
      <c r="J129" s="30">
        <f t="shared" si="43"/>
        <v>0</v>
      </c>
      <c r="K129" s="30">
        <f t="shared" si="43"/>
        <v>0</v>
      </c>
      <c r="L129" s="30"/>
      <c r="U129" s="120" t="s">
        <v>103</v>
      </c>
      <c r="V129" s="119">
        <f>K39+K63+K72+K79+K92+K106+K108+K110+K112+K114+K116+K120</f>
        <v>0</v>
      </c>
      <c r="W129" s="24"/>
      <c r="X129" s="24"/>
      <c r="Y129" s="24"/>
    </row>
    <row r="130" spans="1:25" x14ac:dyDescent="0.45">
      <c r="A130" t="s">
        <v>86</v>
      </c>
      <c r="E130" s="30">
        <f>ROUND(E72,0)</f>
        <v>0</v>
      </c>
      <c r="F130" s="30">
        <f t="shared" ref="F130:K130" si="44">ROUND(F72,0)</f>
        <v>0</v>
      </c>
      <c r="G130" s="30">
        <f t="shared" si="44"/>
        <v>0</v>
      </c>
      <c r="H130" s="30">
        <f t="shared" si="44"/>
        <v>0</v>
      </c>
      <c r="I130" s="30">
        <f t="shared" si="44"/>
        <v>0</v>
      </c>
      <c r="J130" s="30">
        <f t="shared" si="44"/>
        <v>0</v>
      </c>
      <c r="K130" s="30">
        <f t="shared" si="44"/>
        <v>0</v>
      </c>
      <c r="L130" s="30"/>
      <c r="U130" s="120" t="s">
        <v>104</v>
      </c>
      <c r="V130" s="30">
        <f>K138+K117+K115+K113+K111+K109</f>
        <v>0</v>
      </c>
      <c r="W130" s="30"/>
      <c r="X130" s="30"/>
      <c r="Y130" s="30"/>
    </row>
    <row r="131" spans="1:25" x14ac:dyDescent="0.45">
      <c r="A131" t="s">
        <v>84</v>
      </c>
      <c r="E131" s="30">
        <f>ROUND(E79,0)</f>
        <v>0</v>
      </c>
      <c r="F131" s="30">
        <f t="shared" ref="F131:K131" si="45">ROUND(F79,0)</f>
        <v>0</v>
      </c>
      <c r="G131" s="30">
        <f t="shared" si="45"/>
        <v>0</v>
      </c>
      <c r="H131" s="30">
        <f t="shared" si="45"/>
        <v>0</v>
      </c>
      <c r="I131" s="30">
        <f t="shared" si="45"/>
        <v>0</v>
      </c>
      <c r="J131" s="30">
        <f t="shared" si="45"/>
        <v>0</v>
      </c>
      <c r="K131" s="30">
        <f t="shared" si="45"/>
        <v>0</v>
      </c>
      <c r="L131" s="30"/>
      <c r="U131" s="120" t="s">
        <v>106</v>
      </c>
      <c r="V131" s="30">
        <f>V129+V130</f>
        <v>0</v>
      </c>
      <c r="W131" s="30"/>
      <c r="X131" s="30"/>
      <c r="Y131" s="30"/>
    </row>
    <row r="132" spans="1:25" x14ac:dyDescent="0.45">
      <c r="A132" t="str">
        <f>'Match Budget'!A124</f>
        <v xml:space="preserve">Third Party Match </v>
      </c>
      <c r="E132" s="30">
        <f>ROUND(E86,0)</f>
        <v>0</v>
      </c>
      <c r="F132" s="30">
        <f t="shared" ref="F132:K132" si="46">ROUND(F86,0)</f>
        <v>0</v>
      </c>
      <c r="G132" s="30">
        <f t="shared" si="46"/>
        <v>0</v>
      </c>
      <c r="H132" s="30">
        <f t="shared" si="46"/>
        <v>0</v>
      </c>
      <c r="I132" s="30">
        <f t="shared" si="46"/>
        <v>0</v>
      </c>
      <c r="J132" s="30">
        <f t="shared" si="46"/>
        <v>0</v>
      </c>
      <c r="K132" s="30">
        <f t="shared" si="46"/>
        <v>0</v>
      </c>
      <c r="L132" s="30"/>
      <c r="U132" s="120"/>
      <c r="V132" s="30"/>
      <c r="W132" s="30"/>
      <c r="X132" s="30"/>
      <c r="Y132" s="30"/>
    </row>
    <row r="133" spans="1:25" ht="14.65" thickBot="1" x14ac:dyDescent="0.5">
      <c r="A133" t="s">
        <v>87</v>
      </c>
      <c r="E133" s="30">
        <f>ROUND(IF(E109+E110&gt;25000,SUM(E109+E110)-25000,0)+IF(E111+E112&gt;25000,SUM(E111+E112)-25000,0)+IF(E113+E114&gt;25000,SUM(E113+E114)-25000,0)+IF(E115+E116&gt;25000,SUM(E115+E116)-25000,0)+IF(E117+E118&gt;25000,SUM(E117+E118)-25000,0),0)</f>
        <v>0</v>
      </c>
      <c r="F133" s="30">
        <f>IF(E109+E110&gt;25000,SUM(F109+F110),IF(E109+E110+F109+F110&lt;=25000,0,SUM(E109+E110+F109+F110)-25000))+IF(E112+E113&gt;25000,SUM(F111+F112),IF(E111+E112+F111+F112&lt;=25000,0,SUM(E111+E112+F111+F112)-25000))+IF(E113+E114&gt;25000,SUM(F113+F114),IF(E113+E114+F113+F114&lt;=25000,0,SUM(E113+E114+F113+F114)-25000))+IF(E115+E116&gt;25000,SUM(F115+F116),IF(E115+E116+F115+F116&lt;=25000,0,SUM(E115+E116+F115+F116)-25000))+IF(E117+E118&gt;25000,SUM(F117+F118),IF(E117+E118+F117+F118&lt;=25000,0,SUM(E117+E118+F117+F118)-25000))</f>
        <v>0</v>
      </c>
      <c r="G133" s="30">
        <f>IF(E109+E110+F109+F110&gt;25000,SUM(G109+G110),IF(E109+E110+F109+F110+G109+G110&lt;=25000,0,SUM(E109+E110+F109+F110+G109+G110)-25000))+IF(E111+E112+F112+F113&gt;25000,SUM(G111+G112),IF(E111+E112+F111+F112+G111+G112&lt;=25000,0,SUM(E111+E112+F111+F112+G111+G112)-25000))+IF(E113+E114+F113+F114&gt;25000,SUM(G113+G114),IF(E113+E114+F113+F114+G113+G114&lt;=25000,0,SUM(E113+E114+F113+F114+G113+G114)-25000))+IF(E115+E116+F115+F116&gt;25000,SUM(G115+G116),IF(E115+E116+F115+F116+G115+G116&lt;=25000,0,SUM(E115+E116+F115+F116+G115+G116)-25000))+IF(E117+E118+F117+F118&gt;25000,SUM(G117+G118),IF(E117+E118+F117+F118+G117+G118&lt;=25000,0,SUM(E117+E118+F117+F118+G117+G118)-25000))</f>
        <v>0</v>
      </c>
      <c r="H133" s="30">
        <f>IF(E109+E110+F109+F110+G109+G110&gt;25000,SUM(H109+H110),IF(E109+E110+F109+F110+G109+G110+H109+H110&lt;=25000,0,SUM(E109+E110+F109+F110+G109+G110+H109+H110)-25000))+IF(E111+E112+F111+F112+G112+G113&gt;25000,SUM(H111+H112),IF(E111+E112+F111+F112+G111+G112+H111+H112&lt;=25000,0,SUM(E111+E112+F111+F112+G111+G112+H111+H112)-25000))+IF(E113+E114+F113+F114+G113+G114&gt;25000,SUM(H113+H114),IF(E113+E114+F113+F114+G113+G114+H113+H114&lt;=25000,0,SUM(E113+E114+F113+F114+G113+G114+H113+H114)-25000))+IF(E115+E116+F115+F116+G115+G116&gt;25000,SUM(H115+H116),IF(E115+E116+F115+F116+G115+G116+H115+H116&lt;=25000,0,SUM(E115+E116+F115+F116+G115+G116+H115+H116)-25000))+IF(E117+E118+F117+F118+G117+G118&gt;25000,SUM(H117+H118),IF(E117+E118+F117+F118+G117+G118+H117+H118&lt;=25000,0,SUM(E117+E118+F117+F118+G117+G118+H117+H118)-25000))</f>
        <v>0</v>
      </c>
      <c r="I133" s="30">
        <f>IF(E109+E110+F109+F110+G109+G110+H109+H110&gt;25000,SUM(I109+I110),IF(E109+E110+F109+F110+G109+G110+H109+H110+I109+I110&lt;=25000,0,SUM(E109+E110+F109+F110+G109+G110+H109+H110+I109+I110)-25000))+IF(E111+E112+F111+F112+G111+G112+H112+H113&gt;25000,SUM(I111+I112),IF(E111+E112+F111+F112+G111+G112+H111+H112+I111+I112&lt;=25000,0,SUM(E111+E112+F111+F112+G111+G112+H111+H112+I111+I112)-25000))+IF(E113+E114+F113+F114+G113+G114+H113+H114&gt;25000,SUM(I113+I114),IF(E113+E114+F113+F114+G113+G114+H113+H114+I113+I114&lt;=25000,0,SUM(E113+E114+F113+F114+G113+G114+H113+H114+I113+I114)-25000))+IF(E115+E116+F115+F116+G115+G116+H115+H116&gt;25000,SUM(I115+I116),IF(E115+E116+F115+F116+G115+G116+H115+H116+I115+I116&lt;=25000,0,SUM(E115+E116+F115+F116+G115+G116+H115+H116+I115+I116)-25000))+IF(E117+E118+F117+F118+G117+G118+H117+H118&gt;25000,SUM(I117+I118),IF(E117+E118+F117+F118+G117+G118+H117+H118+I117+I118&lt;=25000,0,SUM(E117+E118+F117+F118+G117+G118+H117+H118+I117+I118)-25000))</f>
        <v>0</v>
      </c>
      <c r="J133" s="30">
        <f>IF(E109+E110+F109+F110+G109+G110+H109+H110+I109+I110&gt;25000,SUM(J109+J110),IF(E109+E110+F109+F110+G109+G110+H109+H110+I109+I110+J109+J110&lt;=25000,0,SUM(E109+E110+F109+F110+G109+G110+H109+H110+I109+I110+J109+J110)-25000))+IF(E111+E112+F111+F112+G111+G112+H111+H112+I112+I113&gt;25000,SUM(J111+J112),IF(E111+E112+F111+F112+G111+G112+H111+H112+I111+I112+J111+J112&lt;=25000,0,SUM(E111+E112+F111+F112+G111+G112+H111+H112+I111+I112+J111+J112)-25000))+IF(E113+E114+F113+F114+G113+G114+H113+H114+I113+I114&gt;25000,SUM(J113+J114),IF(E113+E114+F113+F114+G113+G114+H113+H114+I113+I114+J113+J114&lt;=25000,0,SUM(E113+E114+F113+F114+G113+G114+H113+H114+I113+I114+J113+J114)-25000))+IF(E115+E116+F115+F116+G115+G116+H115+H116+I115+I116&gt;25000,SUM(J115+J116),IF(E115+E116+F115+F116+G115+G116+H115+H116+I115+I116+J115+J116&lt;=25000,0,SUM(E115+E116+F115+F116+G115+G116+H115+H116+I115+I116+J115+J116)-25000))+IF(E117+E118+F117+F118+G117+G118+H117+H118+I117+I118&gt;25000,SUM(J117+J118),IF(E117+E118+F117+F118+G117+G118+H117+H118+I117+I118+J117+J118&lt;=25000,0,SUM(E117+E118+F117+F118+G117+G118+H117+H118+I117+I118+J117+J118)-25000))</f>
        <v>0</v>
      </c>
      <c r="K133" s="30">
        <f>SUM(E133:J133)</f>
        <v>0</v>
      </c>
      <c r="L133" s="30"/>
      <c r="U133" s="120" t="s">
        <v>100</v>
      </c>
      <c r="V133" s="30">
        <f>K136*0.485</f>
        <v>0</v>
      </c>
      <c r="X133" t="s">
        <v>108</v>
      </c>
    </row>
    <row r="134" spans="1:25" ht="14.65" thickBot="1" x14ac:dyDescent="0.5">
      <c r="A134" s="80" t="s">
        <v>92</v>
      </c>
      <c r="B134" s="81"/>
      <c r="C134" s="81"/>
      <c r="D134" s="81"/>
      <c r="E134" s="82">
        <f>SUM(E129:E133)</f>
        <v>0</v>
      </c>
      <c r="F134" s="82">
        <f t="shared" ref="F134:J134" si="47">SUM(F129:F133)</f>
        <v>0</v>
      </c>
      <c r="G134" s="82">
        <f t="shared" si="47"/>
        <v>0</v>
      </c>
      <c r="H134" s="82">
        <f t="shared" si="47"/>
        <v>0</v>
      </c>
      <c r="I134" s="82">
        <f t="shared" si="47"/>
        <v>0</v>
      </c>
      <c r="J134" s="82">
        <f t="shared" si="47"/>
        <v>0</v>
      </c>
      <c r="K134" s="83">
        <f>SUM(E134:J134)</f>
        <v>0</v>
      </c>
      <c r="L134" s="92"/>
      <c r="M134" s="63">
        <f>SUM(K129:K133)</f>
        <v>0</v>
      </c>
      <c r="T134" s="120"/>
    </row>
    <row r="135" spans="1:25" ht="14.65" thickBot="1" x14ac:dyDescent="0.5"/>
    <row r="136" spans="1:25" ht="14.65" thickBot="1" x14ac:dyDescent="0.5">
      <c r="A136" s="80" t="s">
        <v>93</v>
      </c>
      <c r="B136" s="81"/>
      <c r="C136" s="81"/>
      <c r="D136" s="81"/>
      <c r="E136" s="82">
        <f t="shared" ref="E136:J136" si="48">ROUND(E124-E134,0)</f>
        <v>0</v>
      </c>
      <c r="F136" s="82">
        <f t="shared" si="48"/>
        <v>0</v>
      </c>
      <c r="G136" s="82">
        <f t="shared" si="48"/>
        <v>0</v>
      </c>
      <c r="H136" s="82">
        <f t="shared" si="48"/>
        <v>0</v>
      </c>
      <c r="I136" s="82">
        <f t="shared" si="48"/>
        <v>0</v>
      </c>
      <c r="J136" s="82">
        <f t="shared" si="48"/>
        <v>0</v>
      </c>
      <c r="K136" s="83">
        <f>ROUND(SUM(E136:J136),0)</f>
        <v>0</v>
      </c>
      <c r="L136" s="92"/>
      <c r="M136" s="63">
        <f>ROUND(K124-K134,0)</f>
        <v>0</v>
      </c>
    </row>
    <row r="137" spans="1:25" ht="14.65" thickBot="1" x14ac:dyDescent="0.5"/>
    <row r="138" spans="1:25" ht="16.149999999999999" thickBot="1" x14ac:dyDescent="0.55000000000000004">
      <c r="A138" s="36" t="s">
        <v>75</v>
      </c>
      <c r="B138" s="61"/>
      <c r="C138" s="61" t="str">
        <f>'Sponsor Budget'!C130</f>
        <v>MTDC</v>
      </c>
      <c r="D138" s="61"/>
      <c r="E138" s="96">
        <f>'Sponsor Budget'!E130+'Match Budget'!E130</f>
        <v>0</v>
      </c>
      <c r="F138" s="96">
        <f>'Sponsor Budget'!F130+'Match Budget'!F130</f>
        <v>0</v>
      </c>
      <c r="G138" s="96">
        <f>'Sponsor Budget'!G130+'Match Budget'!G130</f>
        <v>0</v>
      </c>
      <c r="H138" s="96">
        <f>'Sponsor Budget'!H130+'Match Budget'!H130</f>
        <v>0</v>
      </c>
      <c r="I138" s="96">
        <f>'Sponsor Budget'!I130+'Match Budget'!I130</f>
        <v>0</v>
      </c>
      <c r="J138" s="96">
        <f>'Sponsor Budget'!J130+'Match Budget'!J130</f>
        <v>0</v>
      </c>
      <c r="K138" s="97">
        <f>SUM(E138:J138)</f>
        <v>0</v>
      </c>
      <c r="L138" s="93"/>
      <c r="M138" s="63">
        <f>ROUND(IF($C$138="TDC", K124*J11,IF($C$138="MTDC", K136*J11,IF($C$138="SWB Only",(K39+K63+K120)*J11,0))),0)</f>
        <v>0</v>
      </c>
    </row>
    <row r="139" spans="1:25" ht="16.149999999999999" hidden="1" thickBot="1" x14ac:dyDescent="0.55000000000000004">
      <c r="A139" s="152"/>
      <c r="B139" s="152"/>
      <c r="C139" s="152"/>
      <c r="D139" s="152"/>
      <c r="E139" s="153"/>
      <c r="F139" s="153"/>
      <c r="G139" s="153"/>
      <c r="H139" s="153"/>
      <c r="I139" s="153"/>
      <c r="J139" s="153"/>
      <c r="K139" s="153"/>
      <c r="L139" s="93"/>
      <c r="M139" s="63"/>
    </row>
    <row r="140" spans="1:25" ht="16.149999999999999" hidden="1" thickBot="1" x14ac:dyDescent="0.55000000000000004">
      <c r="A140" s="36" t="s">
        <v>121</v>
      </c>
      <c r="B140" s="61"/>
      <c r="C140" s="61"/>
      <c r="D140" s="61"/>
      <c r="E140" s="96">
        <f>E138+E117+E115+E113+E111+E109</f>
        <v>0</v>
      </c>
      <c r="F140" s="96">
        <f>F138+F117+F115+F113+F111+F109</f>
        <v>0</v>
      </c>
      <c r="G140" s="96">
        <f>G138+G117+G115+G113+G111+G109</f>
        <v>0</v>
      </c>
      <c r="H140" s="96">
        <f>H138+H117+H115+H113+H111+H109</f>
        <v>0</v>
      </c>
      <c r="I140" s="96">
        <f>I138+I117+I115+I113+I111+I109</f>
        <v>0</v>
      </c>
      <c r="J140" s="96"/>
      <c r="K140" s="97">
        <f>SUM(E140:J140)</f>
        <v>0</v>
      </c>
      <c r="L140" s="93"/>
      <c r="M140" s="63">
        <f>K138+K117+K115+K113+K111+K109</f>
        <v>0</v>
      </c>
    </row>
    <row r="141" spans="1:25" ht="14.65" thickBot="1" x14ac:dyDescent="0.5"/>
    <row r="142" spans="1:25" ht="18.399999999999999" thickBot="1" x14ac:dyDescent="0.6">
      <c r="A142" s="88" t="s">
        <v>107</v>
      </c>
      <c r="B142" s="89"/>
      <c r="C142" s="89"/>
      <c r="D142" s="89"/>
      <c r="E142" s="90">
        <f t="shared" ref="E142:J142" si="49">E124+E138</f>
        <v>0</v>
      </c>
      <c r="F142" s="90">
        <f t="shared" si="49"/>
        <v>0</v>
      </c>
      <c r="G142" s="90">
        <f t="shared" si="49"/>
        <v>0</v>
      </c>
      <c r="H142" s="90">
        <f t="shared" si="49"/>
        <v>0</v>
      </c>
      <c r="I142" s="90">
        <f t="shared" si="49"/>
        <v>0</v>
      </c>
      <c r="J142" s="90">
        <f t="shared" si="49"/>
        <v>0</v>
      </c>
      <c r="K142" s="90">
        <f>SUM(E142:J142)</f>
        <v>0</v>
      </c>
      <c r="L142" s="94"/>
      <c r="M142" s="63">
        <f>K124+K138</f>
        <v>0</v>
      </c>
      <c r="O142" s="198">
        <f>'Sponsor Budget'!K134+'Match Budget'!K134</f>
        <v>0</v>
      </c>
      <c r="P142" s="199"/>
    </row>
    <row r="143" spans="1:25" ht="14.65" thickTop="1" x14ac:dyDescent="0.45"/>
  </sheetData>
  <mergeCells count="35">
    <mergeCell ref="N119:S119"/>
    <mergeCell ref="T128:V128"/>
    <mergeCell ref="O142:P142"/>
    <mergeCell ref="A62:B62"/>
    <mergeCell ref="S67:T67"/>
    <mergeCell ref="S73:T73"/>
    <mergeCell ref="S87:T87"/>
    <mergeCell ref="S93:T93"/>
    <mergeCell ref="S107:T107"/>
    <mergeCell ref="S80:T80"/>
    <mergeCell ref="A61:B61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U16:AI16"/>
    <mergeCell ref="A49:B49"/>
    <mergeCell ref="L4:M4"/>
    <mergeCell ref="M16:Q16"/>
    <mergeCell ref="S16:T16"/>
    <mergeCell ref="S40:T40"/>
    <mergeCell ref="A42:B42"/>
    <mergeCell ref="A43:B43"/>
    <mergeCell ref="A44:B44"/>
    <mergeCell ref="A45:B45"/>
    <mergeCell ref="A46:B46"/>
    <mergeCell ref="A47:B47"/>
    <mergeCell ref="A48:B48"/>
  </mergeCells>
  <conditionalFormatting sqref="V130">
    <cfRule type="expression" dxfId="0" priority="1">
      <formula>"$P$115&gt;$P$117"</formula>
    </cfRule>
  </conditionalFormatting>
  <dataValidations count="3">
    <dataValidation type="list" allowBlank="1" showInputMessage="1" showErrorMessage="1" sqref="B18:B34" xr:uid="{2D651679-FCBF-4CDE-B9C4-08A1798161A6}">
      <formula1>"9,12"</formula1>
    </dataValidation>
    <dataValidation type="list" allowBlank="1" showInputMessage="1" showErrorMessage="1" sqref="C138:C139" xr:uid="{71EA9007-697D-44A0-A8CE-127E780494E5}">
      <formula1>"TDC, MTDC, SWB Only"</formula1>
    </dataValidation>
    <dataValidation type="list" allowBlank="1" showInputMessage="1" showErrorMessage="1" sqref="C140" xr:uid="{C24DE4F1-147D-4936-A2C3-1A75F983851A}">
      <formula1>"Select, TDC, MTDC, SWB Only"</formula1>
    </dataValidation>
  </dataValidations>
  <pageMargins left="0.7" right="0.7" top="0.75" bottom="0.75" header="0.3" footer="0.3"/>
  <pageSetup orientation="portrait" horizontalDpi="4294967293" verticalDpi="0" r:id="rId1"/>
  <ignoredErrors>
    <ignoredError sqref="M19:T38 N18:R18 U18:U30" unlockedFormula="1"/>
    <ignoredError sqref="C43:C58" evalError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6122D-EFAA-43E7-946F-C17D865D3519}">
  <dimension ref="A1:I14"/>
  <sheetViews>
    <sheetView workbookViewId="0">
      <selection activeCell="B101" sqref="B101"/>
    </sheetView>
  </sheetViews>
  <sheetFormatPr defaultColWidth="9.1328125" defaultRowHeight="12.75" x14ac:dyDescent="0.35"/>
  <cols>
    <col min="1" max="1" width="11.73046875" style="154" bestFit="1" customWidth="1"/>
    <col min="2" max="2" width="6.3984375" style="154" customWidth="1"/>
    <col min="3" max="3" width="9.3984375" style="154" bestFit="1" customWidth="1"/>
    <col min="4" max="4" width="8.3984375" style="154" customWidth="1"/>
    <col min="5" max="5" width="9.1328125" style="154"/>
    <col min="6" max="6" width="16.59765625" style="154" bestFit="1" customWidth="1"/>
    <col min="7" max="7" width="12.265625" style="154" customWidth="1"/>
    <col min="8" max="8" width="9.3984375" style="154" bestFit="1" customWidth="1"/>
    <col min="9" max="9" width="8.3984375" style="154" customWidth="1"/>
    <col min="10" max="16384" width="9.1328125" style="154"/>
  </cols>
  <sheetData>
    <row r="1" spans="1:9" ht="14.25" x14ac:dyDescent="0.45">
      <c r="A1" s="200" t="s">
        <v>122</v>
      </c>
      <c r="B1" s="200"/>
      <c r="C1" s="200"/>
      <c r="D1" s="200"/>
      <c r="F1" s="200" t="s">
        <v>123</v>
      </c>
      <c r="G1" s="200"/>
      <c r="H1" s="200"/>
      <c r="I1" s="200"/>
    </row>
    <row r="3" spans="1:9" ht="14.25" x14ac:dyDescent="0.45">
      <c r="A3" s="155" t="s">
        <v>124</v>
      </c>
      <c r="B3" s="155" t="s">
        <v>125</v>
      </c>
      <c r="C3" s="155" t="s">
        <v>126</v>
      </c>
      <c r="D3" s="155" t="s">
        <v>127</v>
      </c>
      <c r="F3" s="155" t="s">
        <v>124</v>
      </c>
      <c r="G3" s="155" t="s">
        <v>125</v>
      </c>
      <c r="H3" s="155" t="s">
        <v>126</v>
      </c>
      <c r="I3" s="155" t="s">
        <v>127</v>
      </c>
    </row>
    <row r="4" spans="1:9" ht="14.25" x14ac:dyDescent="0.45">
      <c r="A4" s="156" t="s">
        <v>128</v>
      </c>
      <c r="B4" s="157">
        <v>750</v>
      </c>
      <c r="C4" s="158">
        <v>0</v>
      </c>
      <c r="D4" s="157">
        <f>B4*C4</f>
        <v>0</v>
      </c>
      <c r="F4" s="156" t="s">
        <v>129</v>
      </c>
      <c r="G4" s="157">
        <v>22</v>
      </c>
      <c r="H4" s="158">
        <v>0</v>
      </c>
      <c r="I4" s="157">
        <f>G4*H4</f>
        <v>0</v>
      </c>
    </row>
    <row r="5" spans="1:9" ht="14.25" x14ac:dyDescent="0.45">
      <c r="A5" s="156" t="s">
        <v>130</v>
      </c>
      <c r="B5" s="157">
        <v>500</v>
      </c>
      <c r="C5" s="158">
        <v>0</v>
      </c>
      <c r="D5" s="157">
        <f>B5*C5</f>
        <v>0</v>
      </c>
      <c r="F5" s="156" t="s">
        <v>131</v>
      </c>
      <c r="G5" s="159">
        <v>0.25</v>
      </c>
      <c r="H5" s="158">
        <v>0</v>
      </c>
      <c r="I5" s="157">
        <f>ROUND(G5*H5,0)</f>
        <v>0</v>
      </c>
    </row>
    <row r="6" spans="1:9" ht="14.25" x14ac:dyDescent="0.45">
      <c r="A6" s="156" t="s">
        <v>132</v>
      </c>
      <c r="B6" s="157">
        <v>226</v>
      </c>
      <c r="C6" s="158">
        <v>0</v>
      </c>
      <c r="D6" s="157">
        <f>B6*C6</f>
        <v>0</v>
      </c>
      <c r="F6" s="156" t="s">
        <v>133</v>
      </c>
      <c r="G6" s="160">
        <v>0.625</v>
      </c>
      <c r="H6" s="158">
        <v>0</v>
      </c>
      <c r="I6" s="157">
        <f>ROUND(G6*H6,0)</f>
        <v>0</v>
      </c>
    </row>
    <row r="7" spans="1:9" ht="14.25" x14ac:dyDescent="0.45">
      <c r="A7" s="156" t="s">
        <v>134</v>
      </c>
      <c r="B7" s="157">
        <v>71</v>
      </c>
      <c r="C7" s="158">
        <v>0</v>
      </c>
      <c r="D7" s="157">
        <f>B7*C7</f>
        <v>0</v>
      </c>
      <c r="F7" s="156" t="s">
        <v>132</v>
      </c>
      <c r="G7" s="157">
        <v>140</v>
      </c>
      <c r="H7" s="158">
        <v>0</v>
      </c>
      <c r="I7" s="157">
        <f>G7*H7</f>
        <v>0</v>
      </c>
    </row>
    <row r="8" spans="1:9" ht="14.25" x14ac:dyDescent="0.45">
      <c r="A8" s="156" t="s">
        <v>135</v>
      </c>
      <c r="B8" s="157">
        <v>100</v>
      </c>
      <c r="C8" s="158">
        <v>0</v>
      </c>
      <c r="D8" s="161">
        <f>B8*C8</f>
        <v>0</v>
      </c>
      <c r="F8" s="156" t="s">
        <v>134</v>
      </c>
      <c r="G8" s="157">
        <v>60</v>
      </c>
      <c r="H8" s="158">
        <v>0</v>
      </c>
      <c r="I8" s="161">
        <f>G8*H8</f>
        <v>0</v>
      </c>
    </row>
    <row r="9" spans="1:9" ht="14.25" x14ac:dyDescent="0.45">
      <c r="A9" s="201" t="s">
        <v>136</v>
      </c>
      <c r="B9" s="201"/>
      <c r="C9" s="201"/>
      <c r="D9" s="157">
        <f>SUM(D4:D8)</f>
        <v>0</v>
      </c>
      <c r="F9" s="201" t="s">
        <v>136</v>
      </c>
      <c r="G9" s="201"/>
      <c r="H9" s="201"/>
      <c r="I9" s="157">
        <f>SUM(I4:I8)</f>
        <v>0</v>
      </c>
    </row>
    <row r="11" spans="1:9" x14ac:dyDescent="0.35">
      <c r="A11" s="154" t="s">
        <v>137</v>
      </c>
      <c r="F11" s="162"/>
    </row>
    <row r="12" spans="1:9" ht="14.25" x14ac:dyDescent="0.45">
      <c r="F12" s="171" t="s">
        <v>170</v>
      </c>
    </row>
    <row r="13" spans="1:9" ht="14.25" x14ac:dyDescent="0.45">
      <c r="A13" s="154" t="s">
        <v>169</v>
      </c>
      <c r="F13" s="172" t="s">
        <v>171</v>
      </c>
    </row>
    <row r="14" spans="1:9" ht="14.25" x14ac:dyDescent="0.45">
      <c r="F14"/>
    </row>
  </sheetData>
  <mergeCells count="4">
    <mergeCell ref="A1:D1"/>
    <mergeCell ref="F1:I1"/>
    <mergeCell ref="A9:C9"/>
    <mergeCell ref="F9:H9"/>
  </mergeCells>
  <hyperlinks>
    <hyperlink ref="F12" r:id="rId1" xr:uid="{AC9330A8-26C9-4193-AE0A-22494ECF1A45}"/>
    <hyperlink ref="F13" r:id="rId2" xr:uid="{8E4A6767-562A-4240-8222-CDBE7C5D9BD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Sponsor Budget</vt:lpstr>
      <vt:lpstr>Match Budget</vt:lpstr>
      <vt:lpstr>Sponsor + Match Budget</vt:lpstr>
      <vt:lpstr>Travel Estimator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Roberts, Katy</dc:creator>
  <cp:lastModifiedBy>Etherington, Elizabeth R</cp:lastModifiedBy>
  <dcterms:created xsi:type="dcterms:W3CDTF">2021-12-21T16:35:51Z</dcterms:created>
  <dcterms:modified xsi:type="dcterms:W3CDTF">2023-03-15T00:13:35Z</dcterms:modified>
</cp:coreProperties>
</file>